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студентиаспіранти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<sst xmlns="http://schemas.openxmlformats.org/spreadsheetml/2006/main" count="37" uniqueCount="15">
  <si>
    <t>Скільки студентів та аспірантів у національних ВНЗ станом на жовтень 2014</t>
  </si>
  <si>
    <t>Громадяни України</t>
  </si>
  <si>
    <t>Іноземці</t>
  </si>
  <si>
    <t>студенти</t>
  </si>
  <si>
    <t>аспіранти</t>
  </si>
  <si>
    <t>бюджет</t>
  </si>
  <si>
    <t>контракт</t>
  </si>
  <si>
    <t>кількість студентів, які навчаються на денній формі</t>
  </si>
  <si>
    <t>кількість студентів, які навчаються на заочці</t>
  </si>
  <si>
    <t>кількість аспірантів, які навчаються на денній формі</t>
  </si>
  <si>
    <t>кількість аспірантів, які навчаються на заочці</t>
  </si>
  <si>
    <t>*35 вітчизняних магістрантів бюджетників і 4 вітчизняні магістранти контрактники, 40 вітчизняних клінічних ординаторів бюджетників, 19 чужоземних клінічних ординаторів контрактників, 926 інтернів-бюджетників і 647 інтернів-контрактників, 9719 слухівчів курсів підвищення кваліфікації бюджетників і 1602 слахача курсів підвищення кваліфікації контрактників</t>
  </si>
  <si>
    <t>січень</t>
  </si>
  <si>
    <t>тут навчаються лише інтерни</t>
  </si>
  <si>
    <t>дані відсутні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</si>
</sst>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u val="single"/>
      <sz val="10"/>
      <color rgb="FF0000FF"/>
      <name val="Arial"/>
      <family val="2"/>
      <charset val="204"/>
    </font>
    <font>
      <u val="single"/>
      <sz val="10"/>
      <color rgb="FF0563C1"/>
      <name val="Arial"/>
      <family val="2"/>
      <charset val="204"/>
    </font>
    <font>
      <u val="single"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A4C2F4"/>
        <bgColor rgb="FFC0C0C0"/>
      </patternFill>
    </fill>
    <fill>
      <patternFill patternType="solid">
        <fgColor rgb="FFEAD1DC"/>
        <bgColor rgb="FFC0C0C0"/>
      </patternFill>
    </fill>
    <fill>
      <patternFill patternType="solid">
        <fgColor rgb="FFFFE599"/>
        <bgColor rgb="FFFFFF99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AD1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4C2F4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0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0" ySplit="5" topLeftCell="A6" activePane="bottomLeft" state="frozen"/>
      <selection pane="topLeft" activeCell="A1" activeCellId="0" sqref="A1"/>
      <selection pane="bottomLeft" activeCell="A40" activeCellId="0" sqref="A40"/>
    </sheetView>
  </sheetViews>
  <sheetFormatPr defaultRowHeight="12.8"/>
  <cols>
    <col collapsed="false" hidden="false" max="1" min="1" style="1" width="93.2901785714286"/>
    <col collapsed="false" hidden="false" max="16" min="2" style="0" width="14.4241071428571"/>
    <col collapsed="false" hidden="false" max="17" min="17" style="0" width="102.28125"/>
    <col collapsed="false" hidden="false" max="1025" min="18" style="0" width="14.4241071428571"/>
  </cols>
  <sheetData>
    <row r="1" customFormat="false" ht="30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30" hidden="false" customHeight="true" outlineLevel="0" collapsed="false">
      <c r="A2" s="3"/>
      <c r="B2" s="4" t="s">
        <v>1</v>
      </c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5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customFormat="false" ht="30" hidden="false" customHeight="true" outlineLevel="0" collapsed="false">
      <c r="A3" s="8"/>
      <c r="B3" s="9" t="s">
        <v>3</v>
      </c>
      <c r="C3" s="9"/>
      <c r="D3" s="9"/>
      <c r="E3" s="9"/>
      <c r="F3" s="10" t="s">
        <v>4</v>
      </c>
      <c r="G3" s="10"/>
      <c r="H3" s="10"/>
      <c r="I3" s="10"/>
      <c r="J3" s="11" t="s">
        <v>3</v>
      </c>
      <c r="K3" s="11"/>
      <c r="L3" s="11"/>
      <c r="M3" s="11"/>
      <c r="N3" s="11" t="s">
        <v>4</v>
      </c>
      <c r="O3" s="11"/>
      <c r="P3" s="11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customFormat="false" ht="30" hidden="false" customHeight="true" outlineLevel="0" collapsed="false">
      <c r="A4" s="8"/>
      <c r="B4" s="9" t="s">
        <v>5</v>
      </c>
      <c r="C4" s="9"/>
      <c r="D4" s="9" t="s">
        <v>6</v>
      </c>
      <c r="E4" s="9"/>
      <c r="F4" s="10" t="s">
        <v>5</v>
      </c>
      <c r="G4" s="10"/>
      <c r="H4" s="10" t="s">
        <v>6</v>
      </c>
      <c r="I4" s="10"/>
      <c r="J4" s="11" t="s">
        <v>5</v>
      </c>
      <c r="K4" s="11"/>
      <c r="L4" s="11" t="s">
        <v>6</v>
      </c>
      <c r="M4" s="11"/>
      <c r="N4" s="11" t="s">
        <v>5</v>
      </c>
      <c r="O4" s="11" t="s">
        <v>6</v>
      </c>
      <c r="P4" s="11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customFormat="false" ht="60.75" hidden="false" customHeight="true" outlineLevel="0" collapsed="false">
      <c r="A5" s="8"/>
      <c r="B5" s="12" t="s">
        <v>7</v>
      </c>
      <c r="C5" s="12" t="s">
        <v>8</v>
      </c>
      <c r="D5" s="12" t="s">
        <v>7</v>
      </c>
      <c r="E5" s="12" t="s">
        <v>8</v>
      </c>
      <c r="F5" s="13" t="s">
        <v>9</v>
      </c>
      <c r="G5" s="13" t="s">
        <v>10</v>
      </c>
      <c r="H5" s="13" t="s">
        <v>9</v>
      </c>
      <c r="I5" s="13" t="s">
        <v>10</v>
      </c>
      <c r="J5" s="14" t="s">
        <v>7</v>
      </c>
      <c r="K5" s="14" t="s">
        <v>8</v>
      </c>
      <c r="L5" s="14" t="s">
        <v>7</v>
      </c>
      <c r="M5" s="14" t="s">
        <v>8</v>
      </c>
      <c r="N5" s="14" t="s">
        <v>7</v>
      </c>
      <c r="O5" s="14" t="s">
        <v>9</v>
      </c>
      <c r="P5" s="14" t="s">
        <v>10</v>
      </c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customFormat="false" ht="30" hidden="false" customHeight="true" outlineLevel="0" collapsed="false">
      <c r="A6" s="15" t="str">
        <f aca="false">HYPERLINK("http://www.btsau.kiev.ua/","Білоцерківський національний аграрний університет")</f>
        <v>Білоцерківський національний аграрний університет</v>
      </c>
      <c r="B6" s="16" t="n">
        <v>2315</v>
      </c>
      <c r="C6" s="16" t="n">
        <v>453</v>
      </c>
      <c r="D6" s="16" t="n">
        <v>1895</v>
      </c>
      <c r="E6" s="16" t="n">
        <v>2499</v>
      </c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7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customFormat="false" ht="30" hidden="false" customHeight="true" outlineLevel="0" collapsed="false">
      <c r="A7" s="15" t="str">
        <f aca="false">HYPERLINK("http://www.vsau.org/","Вінницький національний аграрний університет")</f>
        <v>Вінницький національний аграрний університет</v>
      </c>
      <c r="B7" s="16" t="n">
        <v>2014</v>
      </c>
      <c r="C7" s="16" t="n">
        <v>628</v>
      </c>
      <c r="D7" s="16" t="n">
        <v>1896</v>
      </c>
      <c r="E7" s="16" t="n">
        <v>3193</v>
      </c>
      <c r="F7" s="17" t="n">
        <v>86</v>
      </c>
      <c r="G7" s="17" t="n">
        <v>60</v>
      </c>
      <c r="H7" s="17" t="n">
        <v>11</v>
      </c>
      <c r="I7" s="17" t="n">
        <v>39</v>
      </c>
      <c r="J7" s="18"/>
      <c r="K7" s="18"/>
      <c r="L7" s="18" t="n">
        <v>2</v>
      </c>
      <c r="M7" s="18"/>
      <c r="N7" s="18"/>
      <c r="O7" s="18"/>
      <c r="P7" s="18"/>
      <c r="Q7" s="7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customFormat="false" ht="30" hidden="false" customHeight="true" outlineLevel="0" collapsed="false">
      <c r="A8" s="15" t="str">
        <f aca="false">HYPERLINK("http://www.vnmu.edu.ua/","Вінницький національний медичний університет імені М.І.Пирогова")</f>
        <v>Вінницький національний медичний університет імені М.І.Пирогова</v>
      </c>
      <c r="B8" s="16" t="n">
        <v>2084</v>
      </c>
      <c r="C8" s="16"/>
      <c r="D8" s="16" t="n">
        <v>3247</v>
      </c>
      <c r="E8" s="16" t="n">
        <v>1123</v>
      </c>
      <c r="F8" s="17"/>
      <c r="G8" s="17"/>
      <c r="H8" s="17"/>
      <c r="I8" s="17"/>
      <c r="J8" s="18"/>
      <c r="K8" s="18"/>
      <c r="L8" s="18" t="n">
        <v>1736</v>
      </c>
      <c r="M8" s="18"/>
      <c r="N8" s="18"/>
      <c r="O8" s="18"/>
      <c r="P8" s="18"/>
      <c r="Q8" s="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customFormat="false" ht="30" hidden="false" customHeight="true" outlineLevel="0" collapsed="false">
      <c r="A9" s="15" t="str">
        <f aca="false">HYPERLINK("http://vntu.edu.ua/","Вінницький національний технічний університет")</f>
        <v>Вінницький національний технічний університет</v>
      </c>
      <c r="B9" s="16" t="n">
        <v>2902</v>
      </c>
      <c r="C9" s="16" t="n">
        <v>245</v>
      </c>
      <c r="D9" s="16" t="n">
        <v>586</v>
      </c>
      <c r="E9" s="16" t="n">
        <v>1226</v>
      </c>
      <c r="F9" s="17"/>
      <c r="G9" s="17"/>
      <c r="H9" s="17"/>
      <c r="I9" s="17"/>
      <c r="J9" s="18" t="n">
        <v>13</v>
      </c>
      <c r="K9" s="18"/>
      <c r="L9" s="18" t="n">
        <v>235</v>
      </c>
      <c r="M9" s="18" t="n">
        <v>4</v>
      </c>
      <c r="N9" s="18"/>
      <c r="O9" s="18"/>
      <c r="P9" s="18"/>
      <c r="Q9" s="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customFormat="false" ht="30" hidden="false" customHeight="true" outlineLevel="0" collapsed="false">
      <c r="A10" s="15" t="str">
        <f aca="false">HYPERLINK("http://gnpu.edu.ua/","Глухівський національний педагогічний університет імені Олександра Довженка")</f>
        <v>Глухівський національний педагогічний університет імені Олександра Довженка</v>
      </c>
      <c r="B10" s="16" t="n">
        <v>1788</v>
      </c>
      <c r="C10" s="16" t="n">
        <v>850</v>
      </c>
      <c r="D10" s="16" t="n">
        <v>370</v>
      </c>
      <c r="E10" s="16" t="n">
        <v>1634</v>
      </c>
      <c r="F10" s="17" t="n">
        <v>15</v>
      </c>
      <c r="G10" s="17" t="n">
        <v>2</v>
      </c>
      <c r="H10" s="17" t="n">
        <v>1</v>
      </c>
      <c r="I10" s="17" t="n">
        <v>3</v>
      </c>
      <c r="J10" s="18"/>
      <c r="K10" s="18"/>
      <c r="L10" s="18"/>
      <c r="M10" s="18"/>
      <c r="N10" s="18"/>
      <c r="O10" s="18"/>
      <c r="P10" s="18"/>
      <c r="Q10" s="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customFormat="false" ht="42" hidden="false" customHeight="true" outlineLevel="0" collapsed="false">
      <c r="A11" s="15" t="str">
        <f aca="false">HYPERLINK("http://www.diit.edu.ua/","Дніпропетровський національний університет залізничного транспорту імені академіка В. Лазаряна")</f>
        <v>Дніпропетровський національний університет залізничного транспорту імені академіка В. Лазаряна</v>
      </c>
      <c r="B11" s="16" t="n">
        <v>2802</v>
      </c>
      <c r="C11" s="16" t="n">
        <v>622</v>
      </c>
      <c r="D11" s="16" t="n">
        <v>936</v>
      </c>
      <c r="E11" s="16" t="n">
        <v>2312</v>
      </c>
      <c r="F11" s="17" t="n">
        <v>43</v>
      </c>
      <c r="G11" s="17" t="n">
        <v>24</v>
      </c>
      <c r="H11" s="17"/>
      <c r="I11" s="17"/>
      <c r="J11" s="18"/>
      <c r="K11" s="18"/>
      <c r="L11" s="18" t="n">
        <v>57</v>
      </c>
      <c r="M11" s="18" t="n">
        <v>2</v>
      </c>
      <c r="N11" s="18"/>
      <c r="O11" s="18"/>
      <c r="P11" s="18"/>
      <c r="Q11" s="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customFormat="false" ht="30" hidden="false" customHeight="true" outlineLevel="0" collapsed="false">
      <c r="A12" s="15" t="str">
        <f aca="false">HYPERLINK("http://www.dnu.dp.ua/","Дніпропетровський національний університет імені Олеся Гончара")</f>
        <v>Дніпропетровський національний університет імені Олеся Гончара</v>
      </c>
      <c r="B12" s="16" t="n">
        <v>7766</v>
      </c>
      <c r="C12" s="16" t="n">
        <v>703</v>
      </c>
      <c r="D12" s="16" t="n">
        <v>2554</v>
      </c>
      <c r="E12" s="16" t="n">
        <v>1629</v>
      </c>
      <c r="F12" s="17" t="n">
        <v>191</v>
      </c>
      <c r="G12" s="17" t="n">
        <v>62</v>
      </c>
      <c r="H12" s="17" t="n">
        <v>3</v>
      </c>
      <c r="I12" s="17" t="n">
        <v>72</v>
      </c>
      <c r="J12" s="18"/>
      <c r="K12" s="18"/>
      <c r="L12" s="18" t="n">
        <v>203</v>
      </c>
      <c r="M12" s="18" t="n">
        <v>28</v>
      </c>
      <c r="N12" s="18"/>
      <c r="O12" s="18" t="n">
        <v>1</v>
      </c>
      <c r="P12" s="18"/>
      <c r="Q12" s="7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customFormat="false" ht="30" hidden="false" customHeight="true" outlineLevel="0" collapsed="false">
      <c r="A13" s="15" t="str">
        <f aca="false">HYPERLINK("http://www.znau.edu.ua/","Житомирський національний агроекологічний університет")</f>
        <v>Житомирський національний агроекологічний університет</v>
      </c>
      <c r="B13" s="16" t="n">
        <v>1862</v>
      </c>
      <c r="C13" s="16" t="n">
        <v>1881</v>
      </c>
      <c r="D13" s="16" t="n">
        <v>786</v>
      </c>
      <c r="E13" s="16" t="n">
        <v>2197</v>
      </c>
      <c r="F13" s="17" t="n">
        <v>76</v>
      </c>
      <c r="G13" s="17" t="n">
        <v>36</v>
      </c>
      <c r="H13" s="17"/>
      <c r="I13" s="17" t="n">
        <v>2</v>
      </c>
      <c r="J13" s="18"/>
      <c r="K13" s="18"/>
      <c r="L13" s="18"/>
      <c r="M13" s="18"/>
      <c r="N13" s="18"/>
      <c r="O13" s="18"/>
      <c r="P13" s="18"/>
      <c r="Q13" s="7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customFormat="false" ht="30" hidden="false" customHeight="true" outlineLevel="0" collapsed="false">
      <c r="A14" s="15" t="str">
        <f aca="false">HYPERLINK("http://www.zntu.edu.ua/","Запорізький національний технічний університет")</f>
        <v>Запорізький національний технічний університет</v>
      </c>
      <c r="B14" s="16" t="n">
        <v>4138</v>
      </c>
      <c r="C14" s="16" t="n">
        <v>524</v>
      </c>
      <c r="D14" s="16" t="n">
        <v>3063</v>
      </c>
      <c r="E14" s="16" t="n">
        <v>3503</v>
      </c>
      <c r="F14" s="17" t="n">
        <v>48</v>
      </c>
      <c r="G14" s="17" t="n">
        <v>31</v>
      </c>
      <c r="H14" s="17"/>
      <c r="I14" s="17" t="n">
        <v>1</v>
      </c>
      <c r="J14" s="18"/>
      <c r="K14" s="18"/>
      <c r="L14" s="18" t="n">
        <v>43</v>
      </c>
      <c r="M14" s="18" t="n">
        <v>3</v>
      </c>
      <c r="N14" s="18"/>
      <c r="O14" s="18"/>
      <c r="P14" s="18"/>
      <c r="Q14" s="7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customFormat="false" ht="30" hidden="false" customHeight="true" outlineLevel="0" collapsed="false">
      <c r="A15" s="15" t="str">
        <f aca="false">HYPERLINK("http://www.znu.edu.ua/","Запорізький національний університет")</f>
        <v>Запорізький національний університет</v>
      </c>
      <c r="B15" s="16" t="n">
        <v>2588</v>
      </c>
      <c r="C15" s="16" t="n">
        <v>275</v>
      </c>
      <c r="D15" s="16" t="n">
        <v>3850</v>
      </c>
      <c r="E15" s="16" t="n">
        <v>3768</v>
      </c>
      <c r="F15" s="17" t="n">
        <v>70</v>
      </c>
      <c r="G15" s="17" t="n">
        <v>29</v>
      </c>
      <c r="H15" s="17" t="n">
        <v>15</v>
      </c>
      <c r="I15" s="17" t="n">
        <v>19</v>
      </c>
      <c r="J15" s="18" t="n">
        <v>1</v>
      </c>
      <c r="K15" s="18"/>
      <c r="L15" s="18" t="n">
        <v>53</v>
      </c>
      <c r="M15" s="18"/>
      <c r="N15" s="18"/>
      <c r="O15" s="18"/>
      <c r="P15" s="18"/>
      <c r="Q15" s="7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customFormat="false" ht="30" hidden="false" customHeight="true" outlineLevel="0" collapsed="false">
      <c r="A16" s="15" t="str">
        <f aca="false">HYPERLINK("http://www.ifnmu.edu.ua/","Івано-Франківський національний медичний університет")</f>
        <v>Івано-Франківський національний медичний університет</v>
      </c>
      <c r="B16" s="16" t="n">
        <v>1153</v>
      </c>
      <c r="C16" s="16"/>
      <c r="D16" s="16" t="n">
        <v>3695</v>
      </c>
      <c r="E16" s="16" t="n">
        <v>529</v>
      </c>
      <c r="F16" s="17" t="n">
        <v>22</v>
      </c>
      <c r="G16" s="17" t="n">
        <v>15</v>
      </c>
      <c r="H16" s="17"/>
      <c r="I16" s="17" t="n">
        <v>0</v>
      </c>
      <c r="J16" s="18"/>
      <c r="K16" s="18"/>
      <c r="L16" s="18" t="n">
        <v>1482</v>
      </c>
      <c r="M16" s="18" t="n">
        <v>60</v>
      </c>
      <c r="N16" s="18"/>
      <c r="O16" s="18"/>
      <c r="P16" s="18"/>
      <c r="Q16" s="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customFormat="false" ht="30" hidden="false" customHeight="true" outlineLevel="0" collapsed="false">
      <c r="A17" s="15" t="str">
        <f aca="false">HYPERLINK("http://nung.edu.ua/","Івано-Франківський національний технічний університет нафти і газу")</f>
        <v>Івано-Франківський національний технічний університет нафти і газу</v>
      </c>
      <c r="B17" s="16" t="n">
        <v>3077</v>
      </c>
      <c r="C17" s="16" t="n">
        <v>323</v>
      </c>
      <c r="D17" s="16" t="n">
        <v>1992</v>
      </c>
      <c r="E17" s="16" t="n">
        <v>2019</v>
      </c>
      <c r="F17" s="17" t="n">
        <v>75</v>
      </c>
      <c r="G17" s="17" t="n">
        <v>53</v>
      </c>
      <c r="H17" s="17"/>
      <c r="I17" s="17" t="n">
        <v>14</v>
      </c>
      <c r="J17" s="18"/>
      <c r="K17" s="18"/>
      <c r="L17" s="18" t="n">
        <v>194</v>
      </c>
      <c r="M17" s="18" t="n">
        <v>45</v>
      </c>
      <c r="N17" s="18"/>
      <c r="O17" s="18" t="n">
        <v>3</v>
      </c>
      <c r="P17" s="18"/>
      <c r="Q17" s="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customFormat="false" ht="30" hidden="false" customHeight="true" outlineLevel="0" collapsed="false">
      <c r="A18" s="15" t="str">
        <f aca="false">HYPERLINK("http://kpnu.edu.ua/","Кам’янець-Подільський національний університет імені Івана Огієнка")</f>
        <v>Кам’янець-Подільський національний університет імені Івана Огієнка</v>
      </c>
      <c r="B18" s="16" t="n">
        <v>3001</v>
      </c>
      <c r="C18" s="16" t="n">
        <v>785</v>
      </c>
      <c r="D18" s="16" t="n">
        <v>748</v>
      </c>
      <c r="E18" s="16" t="n">
        <v>1025</v>
      </c>
      <c r="F18" s="17" t="n">
        <v>51</v>
      </c>
      <c r="G18" s="17" t="n">
        <v>62</v>
      </c>
      <c r="H18" s="17"/>
      <c r="I18" s="17" t="n">
        <v>1</v>
      </c>
      <c r="J18" s="18"/>
      <c r="K18" s="18"/>
      <c r="L18" s="18" t="n">
        <v>1</v>
      </c>
      <c r="M18" s="18" t="n">
        <v>1</v>
      </c>
      <c r="N18" s="18"/>
      <c r="O18" s="18"/>
      <c r="P18" s="18"/>
      <c r="Q18" s="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customFormat="false" ht="30" hidden="false" customHeight="true" outlineLevel="0" collapsed="false">
      <c r="A19" s="15" t="str">
        <f aca="false">HYPERLINK("http://kneu.edu.ua/","Київський національний економічний університет імені Вадима Гетьмана")</f>
        <v>Київський національний економічний університет імені Вадима Гетьмана</v>
      </c>
      <c r="B19" s="16" t="n">
        <v>3919</v>
      </c>
      <c r="C19" s="16" t="n">
        <v>725</v>
      </c>
      <c r="D19" s="16" t="n">
        <v>4160</v>
      </c>
      <c r="E19" s="16" t="n">
        <v>4028</v>
      </c>
      <c r="F19" s="17" t="n">
        <v>186</v>
      </c>
      <c r="G19" s="17" t="n">
        <v>210</v>
      </c>
      <c r="H19" s="17" t="n">
        <v>7</v>
      </c>
      <c r="I19" s="17" t="n">
        <v>27</v>
      </c>
      <c r="J19" s="18"/>
      <c r="K19" s="18"/>
      <c r="L19" s="18" t="n">
        <v>126</v>
      </c>
      <c r="M19" s="18" t="n">
        <v>12</v>
      </c>
      <c r="N19" s="18"/>
      <c r="O19" s="18" t="n">
        <v>2</v>
      </c>
      <c r="P19" s="18"/>
      <c r="Q19" s="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customFormat="false" ht="30" hidden="false" customHeight="true" outlineLevel="0" collapsed="false">
      <c r="A20" s="15" t="str">
        <f aca="false">HYPERLINK("http://www.knlu.kiev.ua/","Київський національний лiнгвiстичний унiверситет")</f>
        <v>Київський національний лiнгвiстичний унiверситет</v>
      </c>
      <c r="B20" s="16" t="n">
        <v>1643</v>
      </c>
      <c r="C20" s="16" t="n">
        <v>31</v>
      </c>
      <c r="D20" s="16" t="n">
        <v>3498</v>
      </c>
      <c r="E20" s="16" t="n">
        <v>723</v>
      </c>
      <c r="F20" s="17" t="n">
        <v>131</v>
      </c>
      <c r="G20" s="17" t="n">
        <v>12</v>
      </c>
      <c r="H20" s="17" t="n">
        <v>17</v>
      </c>
      <c r="I20" s="17" t="n">
        <v>17</v>
      </c>
      <c r="J20" s="18"/>
      <c r="K20" s="18"/>
      <c r="L20" s="18" t="n">
        <v>251</v>
      </c>
      <c r="M20" s="18" t="n">
        <v>2</v>
      </c>
      <c r="N20" s="18"/>
      <c r="O20" s="18" t="n">
        <v>4</v>
      </c>
      <c r="P20" s="18"/>
      <c r="Q20" s="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customFormat="false" ht="30" hidden="false" customHeight="true" outlineLevel="0" collapsed="false">
      <c r="A21" s="15" t="str">
        <f aca="false">HYPERLINK("http://www.knteu.kiev.ua/","Київський національний торговельно-економiчний університет")</f>
        <v>Київський національний торговельно-економiчний університет</v>
      </c>
      <c r="B21" s="16" t="n">
        <v>3686</v>
      </c>
      <c r="C21" s="16" t="n">
        <v>515</v>
      </c>
      <c r="D21" s="16" t="n">
        <v>3074</v>
      </c>
      <c r="E21" s="16" t="n">
        <v>5495</v>
      </c>
      <c r="F21" s="17" t="n">
        <v>99</v>
      </c>
      <c r="G21" s="17" t="n">
        <v>79</v>
      </c>
      <c r="H21" s="17" t="n">
        <v>2</v>
      </c>
      <c r="I21" s="17" t="n">
        <v>4</v>
      </c>
      <c r="J21" s="18"/>
      <c r="K21" s="18"/>
      <c r="L21" s="18" t="n">
        <v>55</v>
      </c>
      <c r="M21" s="18" t="n">
        <v>104</v>
      </c>
      <c r="N21" s="18"/>
      <c r="O21" s="18"/>
      <c r="P21" s="18"/>
      <c r="Q21" s="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customFormat="false" ht="30" hidden="false" customHeight="true" outlineLevel="0" collapsed="false">
      <c r="A22" s="15" t="str">
        <f aca="false">HYPERLINK("http://www.knuba.edu.ua/","Київський національний унiверситет будівництва i архітектури")</f>
        <v>Київський національний унiверситет будівництва i архітектури</v>
      </c>
      <c r="B22" s="16" t="n">
        <v>3669</v>
      </c>
      <c r="C22" s="16" t="n">
        <v>545</v>
      </c>
      <c r="D22" s="16" t="n">
        <v>1341</v>
      </c>
      <c r="E22" s="16" t="n">
        <v>1358</v>
      </c>
      <c r="F22" s="17" t="n">
        <v>197</v>
      </c>
      <c r="G22" s="17" t="n">
        <v>101</v>
      </c>
      <c r="H22" s="17" t="n">
        <v>1</v>
      </c>
      <c r="I22" s="17" t="n">
        <v>13</v>
      </c>
      <c r="J22" s="18" t="n">
        <v>24</v>
      </c>
      <c r="K22" s="18"/>
      <c r="L22" s="18" t="n">
        <v>259</v>
      </c>
      <c r="M22" s="18" t="n">
        <v>58</v>
      </c>
      <c r="N22" s="18"/>
      <c r="O22" s="18"/>
      <c r="P22" s="18"/>
      <c r="Q22" s="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customFormat="false" ht="30" hidden="false" customHeight="true" outlineLevel="0" collapsed="false">
      <c r="A23" s="15" t="str">
        <f aca="false">HYPERLINK("http://knukim.edu.ua/","Київський національний унiверситет культури i мистецтв")</f>
        <v>Київський національний унiверситет культури i мистецтв</v>
      </c>
      <c r="B23" s="16" t="n">
        <v>3423</v>
      </c>
      <c r="C23" s="16" t="n">
        <v>1071</v>
      </c>
      <c r="D23" s="16" t="n">
        <v>752</v>
      </c>
      <c r="E23" s="16" t="n">
        <v>853</v>
      </c>
      <c r="F23" s="17"/>
      <c r="G23" s="17"/>
      <c r="H23" s="17"/>
      <c r="I23" s="17"/>
      <c r="J23" s="18" t="n">
        <v>3</v>
      </c>
      <c r="K23" s="18"/>
      <c r="L23" s="18" t="n">
        <v>3</v>
      </c>
      <c r="M23" s="18" t="n">
        <v>1</v>
      </c>
      <c r="N23" s="18"/>
      <c r="O23" s="18"/>
      <c r="P23" s="18"/>
      <c r="Q23" s="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customFormat="false" ht="30" hidden="false" customHeight="true" outlineLevel="0" collapsed="false">
      <c r="A24" s="15" t="str">
        <f aca="false">HYPERLINK("http://knutkt.com.ua/","Київський національний унiверситет театру, кіно i телебачення iменi І.К.Карпенка-Карого")</f>
        <v>Київський національний унiверситет театру, кіно i телебачення iменi І.К.Карпенка-Карого</v>
      </c>
      <c r="B24" s="16" t="n">
        <v>609</v>
      </c>
      <c r="C24" s="16" t="n">
        <v>258</v>
      </c>
      <c r="D24" s="16" t="n">
        <v>296</v>
      </c>
      <c r="E24" s="16" t="n">
        <v>293</v>
      </c>
      <c r="F24" s="17"/>
      <c r="G24" s="17"/>
      <c r="H24" s="17"/>
      <c r="I24" s="17"/>
      <c r="J24" s="18"/>
      <c r="K24" s="18" t="n">
        <v>2</v>
      </c>
      <c r="L24" s="18" t="n">
        <v>6</v>
      </c>
      <c r="M24" s="18" t="n">
        <v>5</v>
      </c>
      <c r="N24" s="18"/>
      <c r="O24" s="18"/>
      <c r="P24" s="18"/>
      <c r="Q24" s="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customFormat="false" ht="30" hidden="false" customHeight="true" outlineLevel="0" collapsed="false">
      <c r="A25" s="15" t="str">
        <f aca="false">HYPERLINK("http://www.univ.kiev.ua/","Київський національний університет iменi Тараса Шевченка")</f>
        <v>Київський національний університет iменi Тараса Шевченка</v>
      </c>
      <c r="B25" s="16" t="n">
        <v>13183</v>
      </c>
      <c r="C25" s="16" t="n">
        <v>1481</v>
      </c>
      <c r="D25" s="16" t="n">
        <v>5163</v>
      </c>
      <c r="E25" s="16" t="n">
        <v>2678</v>
      </c>
      <c r="F25" s="17" t="n">
        <v>1015</v>
      </c>
      <c r="G25" s="17" t="n">
        <v>375</v>
      </c>
      <c r="H25" s="17" t="n">
        <v>19</v>
      </c>
      <c r="I25" s="17" t="n">
        <v>15</v>
      </c>
      <c r="J25" s="18" t="n">
        <v>24</v>
      </c>
      <c r="K25" s="18" t="n">
        <v>1</v>
      </c>
      <c r="L25" s="18" t="n">
        <v>633</v>
      </c>
      <c r="M25" s="18" t="n">
        <v>275</v>
      </c>
      <c r="N25" s="18"/>
      <c r="O25" s="18" t="n">
        <v>24</v>
      </c>
      <c r="P25" s="18" t="n">
        <v>4</v>
      </c>
      <c r="Q25" s="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customFormat="false" ht="30" hidden="false" customHeight="true" outlineLevel="0" collapsed="false">
      <c r="A26" s="15" t="str">
        <f aca="false">HYPERLINK("http://www.knutd.com.ua/","Київський національний університет технологій та дизайну")</f>
        <v>Київський національний університет технологій та дизайну</v>
      </c>
      <c r="B26" s="16" t="n">
        <v>3059</v>
      </c>
      <c r="C26" s="16" t="n">
        <v>384</v>
      </c>
      <c r="D26" s="16" t="n">
        <v>1213</v>
      </c>
      <c r="E26" s="16" t="n">
        <v>2090</v>
      </c>
      <c r="F26" s="17" t="n">
        <v>63</v>
      </c>
      <c r="G26" s="17" t="n">
        <v>19</v>
      </c>
      <c r="H26" s="17" t="n">
        <v>1</v>
      </c>
      <c r="I26" s="17" t="n">
        <v>0</v>
      </c>
      <c r="J26" s="18" t="n">
        <v>8</v>
      </c>
      <c r="K26" s="18"/>
      <c r="L26" s="18" t="n">
        <v>150</v>
      </c>
      <c r="M26" s="18" t="n">
        <v>29</v>
      </c>
      <c r="N26" s="18"/>
      <c r="O26" s="18"/>
      <c r="P26" s="18"/>
      <c r="Q26" s="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customFormat="false" ht="30" hidden="false" customHeight="true" outlineLevel="0" collapsed="false">
      <c r="A27" s="15" t="str">
        <f aca="false">HYPERLINK("http://www.kdu.edu.ua/","Кременчуцький національний університет імені Михайла Остроградського")</f>
        <v>Кременчуцький національний університет імені Михайла Остроградського</v>
      </c>
      <c r="B27" s="16" t="n">
        <v>2108</v>
      </c>
      <c r="C27" s="16" t="n">
        <v>408</v>
      </c>
      <c r="D27" s="16" t="n">
        <v>969</v>
      </c>
      <c r="E27" s="16" t="n">
        <v>1427</v>
      </c>
      <c r="F27" s="17" t="n">
        <v>82</v>
      </c>
      <c r="G27" s="17" t="n">
        <v>56</v>
      </c>
      <c r="H27" s="17" t="n">
        <v>1</v>
      </c>
      <c r="I27" s="17" t="n">
        <v>6</v>
      </c>
      <c r="J27" s="18"/>
      <c r="K27" s="18"/>
      <c r="L27" s="18" t="n">
        <v>6</v>
      </c>
      <c r="M27" s="18" t="n">
        <v>3</v>
      </c>
      <c r="N27" s="18"/>
      <c r="O27" s="18"/>
      <c r="P27" s="18"/>
      <c r="Q27" s="7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customFormat="false" ht="30" hidden="false" customHeight="true" outlineLevel="0" collapsed="false">
      <c r="A28" s="15" t="str">
        <f aca="false">HYPERLINK("http://lutsk-ntu.com.ua/","Луцький національний технічний університет")</f>
        <v>Луцький національний технічний університет</v>
      </c>
      <c r="B28" s="16" t="n">
        <v>2605</v>
      </c>
      <c r="C28" s="16" t="n">
        <v>1036</v>
      </c>
      <c r="D28" s="16" t="n">
        <v>973</v>
      </c>
      <c r="E28" s="16" t="n">
        <v>1248</v>
      </c>
      <c r="F28" s="17" t="n">
        <v>54</v>
      </c>
      <c r="G28" s="17" t="n">
        <v>34</v>
      </c>
      <c r="H28" s="17"/>
      <c r="I28" s="17"/>
      <c r="J28" s="18"/>
      <c r="K28" s="18"/>
      <c r="L28" s="18" t="n">
        <v>3</v>
      </c>
      <c r="M28" s="18" t="n">
        <v>6</v>
      </c>
      <c r="N28" s="18"/>
      <c r="O28" s="18"/>
      <c r="P28" s="18"/>
      <c r="Q28" s="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customFormat="false" ht="30" hidden="false" customHeight="true" outlineLevel="0" collapsed="false">
      <c r="A29" s="15" t="str">
        <f aca="false">HYPERLINK("http://www.kntu.kr.ua/","Кіровоградський національний технічний університет")</f>
        <v>Кіровоградський національний технічний університет</v>
      </c>
      <c r="B29" s="16" t="n">
        <v>1885</v>
      </c>
      <c r="C29" s="16" t="n">
        <v>215</v>
      </c>
      <c r="D29" s="16" t="n">
        <v>924</v>
      </c>
      <c r="E29" s="16" t="n">
        <v>696</v>
      </c>
      <c r="F29" s="17" t="n">
        <v>39</v>
      </c>
      <c r="G29" s="17" t="n">
        <v>23</v>
      </c>
      <c r="H29" s="17" t="n">
        <v>3</v>
      </c>
      <c r="I29" s="17" t="n">
        <v>2</v>
      </c>
      <c r="J29" s="18"/>
      <c r="K29" s="18"/>
      <c r="L29" s="18" t="n">
        <v>131</v>
      </c>
      <c r="M29" s="18" t="n">
        <v>50</v>
      </c>
      <c r="N29" s="18"/>
      <c r="O29" s="18"/>
      <c r="P29" s="18"/>
      <c r="Q29" s="7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customFormat="false" ht="30" hidden="false" customHeight="true" outlineLevel="0" collapsed="false">
      <c r="A30" s="15" t="str">
        <f aca="false">HYPERLINK("http://www.kdu.edu.ua/","Кременчуцький національний університет імені Михайла Остроградського")</f>
        <v>Кременчуцький національний університет імені Михайла Остроградського</v>
      </c>
      <c r="B30" s="16" t="n">
        <v>2108</v>
      </c>
      <c r="C30" s="16" t="n">
        <v>408</v>
      </c>
      <c r="D30" s="16" t="n">
        <v>969</v>
      </c>
      <c r="E30" s="16" t="n">
        <v>1427</v>
      </c>
      <c r="F30" s="17" t="n">
        <v>82</v>
      </c>
      <c r="G30" s="17" t="n">
        <v>56</v>
      </c>
      <c r="H30" s="17" t="n">
        <v>1</v>
      </c>
      <c r="I30" s="17" t="n">
        <v>6</v>
      </c>
      <c r="J30" s="18"/>
      <c r="K30" s="18"/>
      <c r="L30" s="18" t="n">
        <v>6</v>
      </c>
      <c r="M30" s="18" t="n">
        <v>3</v>
      </c>
      <c r="N30" s="18"/>
      <c r="O30" s="18"/>
      <c r="P30" s="18"/>
      <c r="Q30" s="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customFormat="false" ht="30" hidden="false" customHeight="true" outlineLevel="0" collapsed="false">
      <c r="A31" s="15" t="str">
        <f aca="false">HYPERLINK("http://knu.edu.ua/","Криворізький національний університет")</f>
        <v>Криворізький національний університет</v>
      </c>
      <c r="B31" s="16" t="n">
        <v>6017</v>
      </c>
      <c r="C31" s="16" t="n">
        <v>1286</v>
      </c>
      <c r="D31" s="16" t="n">
        <v>2384</v>
      </c>
      <c r="E31" s="16" t="n">
        <v>4686</v>
      </c>
      <c r="F31" s="17" t="n">
        <v>89</v>
      </c>
      <c r="G31" s="17" t="n">
        <v>31</v>
      </c>
      <c r="H31" s="17" t="n">
        <v>3</v>
      </c>
      <c r="I31" s="17" t="n">
        <v>5</v>
      </c>
      <c r="J31" s="18"/>
      <c r="K31" s="18"/>
      <c r="L31" s="18" t="n">
        <v>112</v>
      </c>
      <c r="M31" s="18" t="n">
        <v>18</v>
      </c>
      <c r="N31" s="18"/>
      <c r="O31" s="18"/>
      <c r="P31" s="18"/>
      <c r="Q31" s="7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customFormat="false" ht="30" hidden="false" customHeight="true" outlineLevel="0" collapsed="false">
      <c r="A32" s="15" t="str">
        <f aca="false">HYPERLINK("http://www.lnam.edu.ua/","Львівська національна академія мистецтв")</f>
        <v>Львівська національна академія мистецтв</v>
      </c>
      <c r="B32" s="16" t="n">
        <v>698</v>
      </c>
      <c r="C32" s="16" t="n">
        <v>2</v>
      </c>
      <c r="D32" s="16" t="n">
        <v>405</v>
      </c>
      <c r="E32" s="16" t="n">
        <v>64</v>
      </c>
      <c r="F32" s="17" t="n">
        <v>26</v>
      </c>
      <c r="G32" s="17" t="n">
        <v>28</v>
      </c>
      <c r="H32" s="17"/>
      <c r="I32" s="17" t="n">
        <v>7</v>
      </c>
      <c r="J32" s="18"/>
      <c r="K32" s="18"/>
      <c r="L32" s="18" t="n">
        <v>19</v>
      </c>
      <c r="M32" s="18"/>
      <c r="N32" s="18"/>
      <c r="O32" s="18" t="n">
        <v>1</v>
      </c>
      <c r="P32" s="18"/>
      <c r="Q32" s="7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customFormat="false" ht="30" hidden="false" customHeight="true" outlineLevel="0" collapsed="false">
      <c r="A33" s="15" t="str">
        <f aca="false">HYPERLINK("http://conservatory.lviv.ua/","Львівська національна музична академія ім. М. В. Лисенка")</f>
        <v>Львівська національна музична академія ім. М. В. Лисенка</v>
      </c>
      <c r="B33" s="16" t="n">
        <v>429</v>
      </c>
      <c r="C33" s="16" t="n">
        <v>47</v>
      </c>
      <c r="D33" s="16" t="n">
        <v>92</v>
      </c>
      <c r="E33" s="16" t="n">
        <v>33</v>
      </c>
      <c r="F33" s="17" t="n">
        <v>27</v>
      </c>
      <c r="G33" s="17" t="n">
        <v>8</v>
      </c>
      <c r="H33" s="17" t="n">
        <v>2</v>
      </c>
      <c r="I33" s="17"/>
      <c r="J33" s="18"/>
      <c r="K33" s="18"/>
      <c r="L33" s="18" t="n">
        <v>42</v>
      </c>
      <c r="M33" s="18"/>
      <c r="N33" s="18"/>
      <c r="O33" s="18" t="n">
        <v>8</v>
      </c>
      <c r="P33" s="18"/>
      <c r="Q33" s="7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customFormat="false" ht="30" hidden="false" customHeight="true" outlineLevel="0" collapsed="false">
      <c r="A34" s="15" t="str">
        <f aca="false">HYPERLINK("http://www.lnau.lviv.ua/","Львівський національний аграрний університет")</f>
        <v>Львівський національний аграрний університет</v>
      </c>
      <c r="B34" s="16" t="n">
        <v>1906</v>
      </c>
      <c r="C34" s="16" t="n">
        <v>1453</v>
      </c>
      <c r="D34" s="16" t="n">
        <v>886</v>
      </c>
      <c r="E34" s="16" t="n">
        <v>2161</v>
      </c>
      <c r="F34" s="17" t="n">
        <v>29</v>
      </c>
      <c r="G34" s="17" t="n">
        <v>24</v>
      </c>
      <c r="H34" s="17"/>
      <c r="I34" s="17" t="n">
        <v>2</v>
      </c>
      <c r="J34" s="18"/>
      <c r="K34" s="18"/>
      <c r="L34" s="18"/>
      <c r="M34" s="18"/>
      <c r="N34" s="18"/>
      <c r="O34" s="18"/>
      <c r="P34" s="18"/>
      <c r="Q34" s="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customFormat="false" ht="31.5" hidden="false" customHeight="true" outlineLevel="0" collapsed="false">
      <c r="A35" s="20" t="str">
        <f aca="false">HYPERLINK("http://www.meduniv.lviv.ua/","Львівський національний медичний університет імені Данила Галицького")</f>
        <v>Львівський національний медичний університет імені Данила Галицького</v>
      </c>
      <c r="B35" s="16" t="n">
        <v>2306</v>
      </c>
      <c r="C35" s="16"/>
      <c r="D35" s="16" t="n">
        <v>2374</v>
      </c>
      <c r="E35" s="16" t="n">
        <v>275</v>
      </c>
      <c r="F35" s="17" t="n">
        <v>32</v>
      </c>
      <c r="G35" s="17" t="n">
        <v>27</v>
      </c>
      <c r="H35" s="17"/>
      <c r="I35" s="17"/>
      <c r="J35" s="18"/>
      <c r="K35" s="18"/>
      <c r="L35" s="18" t="n">
        <v>1002</v>
      </c>
      <c r="M35" s="18"/>
      <c r="N35" s="18" t="n">
        <v>0</v>
      </c>
      <c r="O35" s="18" t="n">
        <v>3</v>
      </c>
      <c r="P35" s="18"/>
      <c r="Q35" s="7" t="s">
        <v>11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customFormat="false" ht="30" hidden="false" customHeight="true" outlineLevel="0" collapsed="false">
      <c r="A36" s="15" t="str">
        <f aca="false">HYPERLINK("http://vetuniver.lviv.ua/","Львівський національний університет ветеринарної медицини та біотехнологій ім. С.З. Гжицького")</f>
        <v>Львівський національний університет ветеринарної медицини та біотехнологій ім. С.З. Гжицького</v>
      </c>
      <c r="B36" s="16" t="n">
        <v>1654</v>
      </c>
      <c r="C36" s="16" t="n">
        <v>609</v>
      </c>
      <c r="D36" s="16" t="n">
        <v>978</v>
      </c>
      <c r="E36" s="16" t="n">
        <v>750</v>
      </c>
      <c r="F36" s="17" t="n">
        <v>48</v>
      </c>
      <c r="G36" s="17" t="n">
        <v>10</v>
      </c>
      <c r="H36" s="17"/>
      <c r="I36" s="17"/>
      <c r="J36" s="18"/>
      <c r="K36" s="18"/>
      <c r="L36" s="18" t="n">
        <v>10</v>
      </c>
      <c r="M36" s="18" t="n">
        <v>1</v>
      </c>
      <c r="N36" s="18"/>
      <c r="O36" s="18"/>
      <c r="P36" s="18"/>
      <c r="Q36" s="7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customFormat="false" ht="30" hidden="false" customHeight="true" outlineLevel="0" collapsed="false">
      <c r="A37" s="15" t="str">
        <f aca="false">HYPERLINK("http://lnu.edu.ua/","Львівський національний університет імені Івана Франка")</f>
        <v>Львівський національний університет імені Івана Франка</v>
      </c>
      <c r="B37" s="16" t="n">
        <v>8914</v>
      </c>
      <c r="C37" s="16" t="n">
        <v>663</v>
      </c>
      <c r="D37" s="16" t="n">
        <v>5260</v>
      </c>
      <c r="E37" s="16" t="n">
        <v>3553</v>
      </c>
      <c r="F37" s="17" t="n">
        <v>410</v>
      </c>
      <c r="G37" s="17" t="n">
        <v>172</v>
      </c>
      <c r="H37" s="17" t="n">
        <v>24</v>
      </c>
      <c r="I37" s="17" t="n">
        <v>166</v>
      </c>
      <c r="J37" s="18"/>
      <c r="K37" s="18"/>
      <c r="L37" s="18" t="n">
        <v>97</v>
      </c>
      <c r="M37" s="18"/>
      <c r="N37" s="18"/>
      <c r="O37" s="18" t="n">
        <v>4</v>
      </c>
      <c r="P37" s="18"/>
      <c r="Q37" s="7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customFormat="false" ht="30" hidden="false" customHeight="true" outlineLevel="0" collapsed="false">
      <c r="A38" s="15" t="str">
        <f aca="false">HYPERLINK("http://www.mnau.edu.ua/","Миколаївський національний аграрний університет")</f>
        <v>Миколаївський національний аграрний університет</v>
      </c>
      <c r="B38" s="16" t="n">
        <v>2109</v>
      </c>
      <c r="C38" s="16" t="n">
        <v>478</v>
      </c>
      <c r="D38" s="16" t="n">
        <v>982</v>
      </c>
      <c r="E38" s="16" t="n">
        <v>1483</v>
      </c>
      <c r="F38" s="17" t="n">
        <v>33</v>
      </c>
      <c r="G38" s="17" t="n">
        <v>13</v>
      </c>
      <c r="H38" s="17"/>
      <c r="I38" s="17"/>
      <c r="J38" s="18"/>
      <c r="K38" s="18"/>
      <c r="L38" s="18"/>
      <c r="M38" s="18"/>
      <c r="N38" s="18"/>
      <c r="O38" s="18"/>
      <c r="P38" s="18"/>
      <c r="Q38" s="7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customFormat="false" ht="30" hidden="false" customHeight="true" outlineLevel="0" collapsed="false">
      <c r="A39" s="15" t="str">
        <f aca="false">HYPERLINK("http://mdu.edu.ua/","Миколаївський національний університет імені В. О. Сухомлинського")</f>
        <v>Миколаївський національний університет імені В. О. Сухомлинського</v>
      </c>
      <c r="B39" s="16" t="n">
        <v>2777</v>
      </c>
      <c r="C39" s="16" t="n">
        <v>334</v>
      </c>
      <c r="D39" s="16" t="n">
        <v>2419</v>
      </c>
      <c r="E39" s="16" t="n">
        <v>2358</v>
      </c>
      <c r="F39" s="17" t="n">
        <v>12</v>
      </c>
      <c r="G39" s="17" t="n">
        <v>19</v>
      </c>
      <c r="H39" s="17"/>
      <c r="I39" s="17" t="n">
        <v>2</v>
      </c>
      <c r="J39" s="18"/>
      <c r="K39" s="18"/>
      <c r="L39" s="18"/>
      <c r="M39" s="18"/>
      <c r="N39" s="18"/>
      <c r="O39" s="18"/>
      <c r="P39" s="18"/>
      <c r="Q39" s="7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customFormat="false" ht="30" hidden="false" customHeight="true" outlineLevel="0" collapsed="false">
      <c r="A40" s="15" t="str">
        <f aca="false">HYPERLINK("http://nau.edu.ua/","Нацiональний авiацiйний унiверситет")</f>
        <v>Нацiональний авiацiйний унiверситет</v>
      </c>
      <c r="B40" s="16" t="n">
        <v>8887</v>
      </c>
      <c r="C40" s="16" t="n">
        <v>910</v>
      </c>
      <c r="D40" s="16" t="n">
        <v>4062</v>
      </c>
      <c r="E40" s="16" t="n">
        <v>4305</v>
      </c>
      <c r="F40" s="17" t="n">
        <v>186</v>
      </c>
      <c r="G40" s="17" t="n">
        <v>173</v>
      </c>
      <c r="H40" s="17" t="n">
        <v>8</v>
      </c>
      <c r="I40" s="17" t="n">
        <v>8</v>
      </c>
      <c r="J40" s="18" t="n">
        <v>39</v>
      </c>
      <c r="K40" s="18"/>
      <c r="L40" s="18" t="n">
        <v>416</v>
      </c>
      <c r="M40" s="18" t="n">
        <v>598</v>
      </c>
      <c r="N40" s="18"/>
      <c r="O40" s="18" t="n">
        <v>5</v>
      </c>
      <c r="P40" s="18" t="n">
        <v>1</v>
      </c>
      <c r="Q40" s="7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customFormat="false" ht="30" hidden="false" customHeight="true" outlineLevel="0" collapsed="false">
      <c r="A41" s="15" t="str">
        <f aca="false">HYPERLINK("http://www.nmu.edu.ua/","Нацiональний медичний унiверситет iменi О.О.Богомольця")</f>
        <v>Нацiональний медичний унiверситет iменi О.О.Богомольця</v>
      </c>
      <c r="B41" s="16" t="n">
        <v>4507</v>
      </c>
      <c r="C41" s="16"/>
      <c r="D41" s="16" t="n">
        <v>4430</v>
      </c>
      <c r="E41" s="16" t="n">
        <v>2040</v>
      </c>
      <c r="F41" s="17"/>
      <c r="G41" s="17"/>
      <c r="H41" s="17"/>
      <c r="I41" s="17"/>
      <c r="J41" s="18" t="n">
        <v>1</v>
      </c>
      <c r="K41" s="18"/>
      <c r="L41" s="18" t="n">
        <v>1474</v>
      </c>
      <c r="M41" s="18"/>
      <c r="N41" s="18"/>
      <c r="O41" s="18"/>
      <c r="P41" s="18"/>
      <c r="Q41" s="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customFormat="false" ht="30" hidden="false" customHeight="true" outlineLevel="0" collapsed="false">
      <c r="A42" s="15" t="str">
        <f aca="false">HYPERLINK("http://www.npu.edu.ua/","Нацiональний педагогічний унiверситет iменi М.П.Драгоманова")</f>
        <v>Нацiональний педагогічний унiверситет iменi М.П.Драгоманова</v>
      </c>
      <c r="B42" s="16" t="n">
        <v>5707</v>
      </c>
      <c r="C42" s="16" t="n">
        <v>2192</v>
      </c>
      <c r="D42" s="16" t="n">
        <v>2892</v>
      </c>
      <c r="E42" s="16" t="n">
        <v>4548</v>
      </c>
      <c r="F42" s="17"/>
      <c r="G42" s="17"/>
      <c r="H42" s="17"/>
      <c r="I42" s="17"/>
      <c r="J42" s="18" t="n">
        <v>16</v>
      </c>
      <c r="K42" s="18" t="n">
        <v>1</v>
      </c>
      <c r="L42" s="18" t="n">
        <v>242</v>
      </c>
      <c r="M42" s="18" t="n">
        <v>43</v>
      </c>
      <c r="N42" s="18"/>
      <c r="O42" s="18"/>
      <c r="P42" s="18"/>
      <c r="Q42" s="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customFormat="false" ht="30" hidden="false" customHeight="true" outlineLevel="0" collapsed="false">
      <c r="A43" s="21" t="str">
        <f aca="false">HYPERLINK("http://kpi.ua/","Нацiональний технічний унiверситет України “Київський полiтехнiчний інститут”")</f>
        <v>Нацiональний технічний унiверситет України “Київський полiтехнiчний інститут”</v>
      </c>
      <c r="B43" s="16" t="n">
        <v>19763</v>
      </c>
      <c r="C43" s="16" t="n">
        <v>869</v>
      </c>
      <c r="D43" s="16" t="n">
        <v>2711</v>
      </c>
      <c r="E43" s="16" t="n">
        <v>1319</v>
      </c>
      <c r="F43" s="17" t="n">
        <v>444</v>
      </c>
      <c r="G43" s="17" t="n">
        <v>50</v>
      </c>
      <c r="H43" s="17" t="n">
        <v>7</v>
      </c>
      <c r="I43" s="17" t="n">
        <v>8</v>
      </c>
      <c r="J43" s="18"/>
      <c r="K43" s="18"/>
      <c r="L43" s="18" t="n">
        <v>293</v>
      </c>
      <c r="M43" s="18" t="n">
        <v>56</v>
      </c>
      <c r="N43" s="18"/>
      <c r="O43" s="18"/>
      <c r="P43" s="18"/>
      <c r="Q43" s="22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customFormat="false" ht="30" hidden="false" customHeight="true" outlineLevel="0" collapsed="false">
      <c r="A44" s="15" t="str">
        <f aca="false">HYPERLINK("http://www.ntu.kar.net/","Нацiональний транспортний унiверситет")</f>
        <v>Нацiональний транспортний унiверситет</v>
      </c>
      <c r="B44" s="16" t="n">
        <v>3801</v>
      </c>
      <c r="C44" s="16" t="n">
        <v>756</v>
      </c>
      <c r="D44" s="16" t="n">
        <v>2012</v>
      </c>
      <c r="E44" s="16" t="n">
        <v>4509</v>
      </c>
      <c r="F44" s="17" t="n">
        <v>82</v>
      </c>
      <c r="G44" s="17" t="n">
        <v>79</v>
      </c>
      <c r="H44" s="17" t="n">
        <v>1</v>
      </c>
      <c r="I44" s="17" t="n">
        <v>5</v>
      </c>
      <c r="J44" s="18"/>
      <c r="K44" s="18"/>
      <c r="L44" s="18" t="n">
        <v>378</v>
      </c>
      <c r="M44" s="18" t="n">
        <v>210</v>
      </c>
      <c r="N44" s="18"/>
      <c r="O44" s="18"/>
      <c r="P44" s="18"/>
      <c r="Q44" s="7" t="s">
        <v>12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customFormat="false" ht="30" hidden="false" customHeight="true" outlineLevel="0" collapsed="false">
      <c r="A45" s="15" t="str">
        <f aca="false">HYPERLINK("http://www.uni-sport.edu.ua/","Нацiональний унiверситет фізичного виховання i спорту України")</f>
        <v>Нацiональний унiверситет фізичного виховання i спорту України</v>
      </c>
      <c r="B45" s="16" t="n">
        <v>1244</v>
      </c>
      <c r="C45" s="16" t="n">
        <v>238</v>
      </c>
      <c r="D45" s="16" t="n">
        <v>588</v>
      </c>
      <c r="E45" s="16" t="n">
        <v>575</v>
      </c>
      <c r="F45" s="17" t="n">
        <v>56</v>
      </c>
      <c r="G45" s="17" t="n">
        <v>32</v>
      </c>
      <c r="H45" s="17" t="n">
        <v>1</v>
      </c>
      <c r="I45" s="17" t="n">
        <v>2</v>
      </c>
      <c r="J45" s="18"/>
      <c r="K45" s="18"/>
      <c r="L45" s="18" t="n">
        <v>99</v>
      </c>
      <c r="M45" s="18" t="n">
        <v>9</v>
      </c>
      <c r="N45" s="18"/>
      <c r="O45" s="18"/>
      <c r="P45" s="18"/>
      <c r="Q45" s="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customFormat="false" ht="30" hidden="false" customHeight="true" outlineLevel="0" collapsed="false">
      <c r="A46" s="15" t="str">
        <f aca="false">HYPERLINK("http://nakkkim.edu.ua/","Національна академія керівних кадрів культури і мистецтв")</f>
        <v>Національна академія керівних кадрів культури і мистецтв</v>
      </c>
      <c r="B46" s="16"/>
      <c r="C46" s="16"/>
      <c r="D46" s="16" t="n">
        <v>1195</v>
      </c>
      <c r="E46" s="16" t="n">
        <v>1095</v>
      </c>
      <c r="F46" s="17" t="n">
        <v>38</v>
      </c>
      <c r="G46" s="17" t="n">
        <v>22</v>
      </c>
      <c r="H46" s="17"/>
      <c r="I46" s="17" t="n">
        <v>1</v>
      </c>
      <c r="J46" s="18"/>
      <c r="K46" s="18"/>
      <c r="L46" s="18"/>
      <c r="M46" s="18"/>
      <c r="N46" s="18"/>
      <c r="O46" s="18"/>
      <c r="P46" s="18"/>
      <c r="Q46" s="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customFormat="false" ht="30" hidden="false" customHeight="true" outlineLevel="0" collapsed="false">
      <c r="A47" s="15" t="str">
        <f aca="false">HYPERLINK("http://naoma.edu.ua/","Національна академія образотворчого мистецтва i архітектури")</f>
        <v>Національна академія образотворчого мистецтва i архітектури</v>
      </c>
      <c r="B47" s="16" t="n">
        <v>632</v>
      </c>
      <c r="C47" s="16" t="n">
        <v>51</v>
      </c>
      <c r="D47" s="16" t="n">
        <v>159</v>
      </c>
      <c r="E47" s="16" t="n">
        <v>73</v>
      </c>
      <c r="F47" s="17"/>
      <c r="G47" s="17"/>
      <c r="H47" s="17"/>
      <c r="I47" s="17"/>
      <c r="J47" s="18"/>
      <c r="K47" s="18"/>
      <c r="L47" s="18" t="n">
        <v>62</v>
      </c>
      <c r="M47" s="18"/>
      <c r="N47" s="18"/>
      <c r="O47" s="18"/>
      <c r="P47" s="18"/>
      <c r="Q47" s="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customFormat="false" ht="30" hidden="false" customHeight="true" outlineLevel="0" collapsed="false">
      <c r="A48" s="15" t="str">
        <f aca="false">HYPERLINK("http://nasoa.edu.ua/","Національна академія статистики, обліку та аудиту")</f>
        <v>Національна академія статистики, обліку та аудиту</v>
      </c>
      <c r="B48" s="16"/>
      <c r="C48" s="16"/>
      <c r="D48" s="16" t="n">
        <v>1582</v>
      </c>
      <c r="E48" s="16" t="n">
        <v>1709</v>
      </c>
      <c r="F48" s="17"/>
      <c r="G48" s="17"/>
      <c r="H48" s="17"/>
      <c r="I48" s="17"/>
      <c r="J48" s="18"/>
      <c r="K48" s="18"/>
      <c r="L48" s="18"/>
      <c r="M48" s="18"/>
      <c r="N48" s="18"/>
      <c r="O48" s="18"/>
      <c r="P48" s="18" t="n">
        <v>34</v>
      </c>
      <c r="Q48" s="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customFormat="false" ht="30" hidden="false" customHeight="true" outlineLevel="0" collapsed="false">
      <c r="A49" s="15" t="str">
        <f aca="false">HYPERLINK("http://www.academy.gov.ua/","Національна академія управління при Президентові України")</f>
        <v>Національна академія управління при Президентові України</v>
      </c>
      <c r="B49" s="16" t="n">
        <v>288</v>
      </c>
      <c r="C49" s="16" t="n">
        <v>555</v>
      </c>
      <c r="D49" s="16" t="n">
        <v>22</v>
      </c>
      <c r="E49" s="16" t="n">
        <v>575</v>
      </c>
      <c r="F49" s="17" t="n">
        <v>74</v>
      </c>
      <c r="G49" s="17" t="n">
        <v>124</v>
      </c>
      <c r="H49" s="17" t="n">
        <v>12</v>
      </c>
      <c r="I49" s="17" t="n">
        <v>68</v>
      </c>
      <c r="J49" s="18"/>
      <c r="K49" s="18"/>
      <c r="L49" s="18"/>
      <c r="M49" s="18" t="n">
        <v>1</v>
      </c>
      <c r="N49" s="18"/>
      <c r="O49" s="18"/>
      <c r="P49" s="18"/>
      <c r="Q49" s="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customFormat="false" ht="30" hidden="false" customHeight="true" outlineLevel="0" collapsed="false">
      <c r="A50" s="15" t="str">
        <f aca="false">HYPERLINK("http://www.nmapo.edu.ua/index.php/uk/","Національна медична академія післядипломної освіти імені Л.П. Шупика")</f>
        <v>Національна медична академія післядипломної освіти імені Л.П. Шупика</v>
      </c>
      <c r="B50" s="16" t="n">
        <v>1005</v>
      </c>
      <c r="C50" s="16"/>
      <c r="D50" s="16" t="n">
        <v>523</v>
      </c>
      <c r="E50" s="16"/>
      <c r="F50" s="17" t="n">
        <v>62</v>
      </c>
      <c r="G50" s="17" t="n">
        <v>74</v>
      </c>
      <c r="H50" s="17" t="n">
        <v>2</v>
      </c>
      <c r="I50" s="17" t="n">
        <v>5</v>
      </c>
      <c r="J50" s="18"/>
      <c r="K50" s="18"/>
      <c r="L50" s="18" t="n">
        <v>252</v>
      </c>
      <c r="M50" s="18"/>
      <c r="N50" s="18"/>
      <c r="O50" s="18"/>
      <c r="P50" s="18"/>
      <c r="Q50" s="7" t="s">
        <v>13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customFormat="false" ht="30" hidden="false" customHeight="true" outlineLevel="0" collapsed="false">
      <c r="A51" s="25" t="str">
        <f aca="false">HYPERLINK("http://dmeti.dp.ua/ua","Національна металургійна академія України")</f>
        <v>Національна металургійна академія України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 t="s">
        <v>14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customFormat="false" ht="30" hidden="false" customHeight="true" outlineLevel="0" collapsed="false">
      <c r="A52" s="15" t="str">
        <f aca="false">HYPERLINK("http://www.knmau.com.ua/","Національна музична академія України імені П.І.Чайковського")</f>
        <v>Національна музична академія України імені П.І.Чайковського</v>
      </c>
      <c r="B52" s="16" t="n">
        <v>923</v>
      </c>
      <c r="C52" s="16"/>
      <c r="D52" s="16" t="n">
        <v>113</v>
      </c>
      <c r="E52" s="16"/>
      <c r="F52" s="17" t="n">
        <v>140</v>
      </c>
      <c r="G52" s="17" t="n">
        <v>0</v>
      </c>
      <c r="H52" s="17" t="n">
        <v>37</v>
      </c>
      <c r="I52" s="17"/>
      <c r="J52" s="18"/>
      <c r="K52" s="18"/>
      <c r="L52" s="18" t="n">
        <v>81</v>
      </c>
      <c r="M52" s="18"/>
      <c r="N52" s="18"/>
      <c r="O52" s="18" t="n">
        <v>9</v>
      </c>
      <c r="P52" s="18"/>
      <c r="Q52" s="7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customFormat="false" ht="30" hidden="false" customHeight="true" outlineLevel="0" collapsed="false">
      <c r="A53" s="15" t="str">
        <f aca="false">HYPERLINK("http://www.khai.edu/","Національний аерокосмічний університет імені М.Є.Жуковського “Харківський авіаційний інститут”")</f>
        <v>Національний аерокосмічний університет імені М.Є.Жуковського “Харківський авіаційний інститут”</v>
      </c>
      <c r="B53" s="16" t="n">
        <v>4355</v>
      </c>
      <c r="C53" s="16" t="n">
        <v>133</v>
      </c>
      <c r="D53" s="16" t="n">
        <v>1608</v>
      </c>
      <c r="E53" s="16" t="n">
        <v>1139</v>
      </c>
      <c r="F53" s="17" t="n">
        <v>135</v>
      </c>
      <c r="G53" s="17" t="n">
        <v>56</v>
      </c>
      <c r="H53" s="17" t="n">
        <v>2</v>
      </c>
      <c r="I53" s="17" t="n">
        <v>2</v>
      </c>
      <c r="J53" s="18"/>
      <c r="K53" s="18"/>
      <c r="L53" s="18" t="n">
        <v>802</v>
      </c>
      <c r="M53" s="18" t="n">
        <v>592</v>
      </c>
      <c r="N53" s="18" t="n">
        <v>1</v>
      </c>
      <c r="O53" s="18" t="n">
        <v>15</v>
      </c>
      <c r="P53" s="18"/>
      <c r="Q53" s="7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customFormat="false" ht="30" hidden="false" customHeight="true" outlineLevel="0" collapsed="false">
      <c r="A54" s="15" t="str">
        <f aca="false">HYPERLINK("http://www.nmu.org.ua/en/","Національний гірничий університет України")</f>
        <v>Національний гірничий університет України</v>
      </c>
      <c r="B54" s="16" t="n">
        <v>3988</v>
      </c>
      <c r="C54" s="16" t="n">
        <v>416</v>
      </c>
      <c r="D54" s="16" t="n">
        <v>2018</v>
      </c>
      <c r="E54" s="16" t="n">
        <v>2831</v>
      </c>
      <c r="F54" s="17"/>
      <c r="G54" s="17"/>
      <c r="H54" s="17"/>
      <c r="I54" s="17"/>
      <c r="J54" s="18" t="n">
        <v>29</v>
      </c>
      <c r="K54" s="18"/>
      <c r="L54" s="18" t="n">
        <v>108</v>
      </c>
      <c r="M54" s="18" t="n">
        <v>15</v>
      </c>
      <c r="N54" s="18"/>
      <c r="O54" s="18"/>
      <c r="P54" s="18"/>
      <c r="Q54" s="7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customFormat="false" ht="30" hidden="false" customHeight="true" outlineLevel="0" collapsed="false">
      <c r="A55" s="15" t="str">
        <f aca="false">HYPERLINK("http://www.nltu.edu.ua/","Національний лісотехнічний університет України")</f>
        <v>Національний лісотехнічний університет України</v>
      </c>
      <c r="B55" s="16" t="n">
        <v>1981</v>
      </c>
      <c r="C55" s="16" t="n">
        <v>381</v>
      </c>
      <c r="D55" s="16" t="n">
        <v>517</v>
      </c>
      <c r="E55" s="16" t="n">
        <v>929</v>
      </c>
      <c r="F55" s="17" t="n">
        <v>33</v>
      </c>
      <c r="G55" s="17" t="n">
        <v>16</v>
      </c>
      <c r="H55" s="17"/>
      <c r="I55" s="17" t="n">
        <v>1</v>
      </c>
      <c r="J55" s="18"/>
      <c r="K55" s="18"/>
      <c r="L55" s="18" t="n">
        <v>0</v>
      </c>
      <c r="M55" s="18" t="n">
        <v>3</v>
      </c>
      <c r="N55" s="18"/>
      <c r="O55" s="18"/>
      <c r="P55" s="18"/>
      <c r="Q55" s="7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customFormat="false" ht="30" hidden="false" customHeight="true" outlineLevel="0" collapsed="false">
      <c r="A56" s="15" t="str">
        <f aca="false">HYPERLINK("http://www.kpi.kharkov.ua/","Національний технічний університет “Харківський політехнічний інститут”")</f>
        <v>Національний технічний університет “Харківський політехнічний інститут”</v>
      </c>
      <c r="B56" s="16" t="n">
        <v>9131</v>
      </c>
      <c r="C56" s="16" t="n">
        <v>806</v>
      </c>
      <c r="D56" s="16" t="n">
        <v>2799</v>
      </c>
      <c r="E56" s="16" t="n">
        <v>3316</v>
      </c>
      <c r="F56" s="17" t="n">
        <v>202</v>
      </c>
      <c r="G56" s="17" t="n">
        <v>48</v>
      </c>
      <c r="H56" s="17" t="n">
        <v>3</v>
      </c>
      <c r="I56" s="17" t="n">
        <v>8</v>
      </c>
      <c r="J56" s="18"/>
      <c r="K56" s="18"/>
      <c r="L56" s="18" t="n">
        <v>1808</v>
      </c>
      <c r="M56" s="18" t="n">
        <v>541</v>
      </c>
      <c r="N56" s="18"/>
      <c r="O56" s="18" t="n">
        <v>11</v>
      </c>
      <c r="P56" s="18" t="n">
        <v>1</v>
      </c>
      <c r="Q56" s="7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customFormat="false" ht="30" hidden="false" customHeight="true" outlineLevel="0" collapsed="false">
      <c r="A57" s="15" t="str">
        <f aca="false">HYPERLINK("http://onua.edu.ua/","Національний університет ""Одеська юридична академія""")</f>
        <v>Національний університет "Одеська юридична академія"</v>
      </c>
      <c r="B57" s="16" t="n">
        <v>6190</v>
      </c>
      <c r="C57" s="16" t="n">
        <v>839</v>
      </c>
      <c r="D57" s="16" t="n">
        <v>5051</v>
      </c>
      <c r="E57" s="16" t="n">
        <v>3819</v>
      </c>
      <c r="F57" s="17"/>
      <c r="G57" s="17"/>
      <c r="H57" s="17"/>
      <c r="I57" s="17"/>
      <c r="J57" s="18" t="n">
        <v>18</v>
      </c>
      <c r="K57" s="18" t="n">
        <v>1</v>
      </c>
      <c r="L57" s="18" t="n">
        <v>95</v>
      </c>
      <c r="M57" s="18" t="n">
        <v>123</v>
      </c>
      <c r="N57" s="18"/>
      <c r="O57" s="18"/>
      <c r="P57" s="18"/>
      <c r="Q57" s="7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customFormat="false" ht="30" hidden="false" customHeight="true" outlineLevel="0" collapsed="false">
      <c r="A58" s="15" t="str">
        <f aca="false">HYPERLINK("http://jur-academy.kharkov.ua/","Національний університет ""Юридична академія України імені Ярослава Мудрого""")</f>
        <v>Національний університет "Юридична академія України імені Ярослава Мудрого"</v>
      </c>
      <c r="B58" s="16" t="n">
        <v>5991</v>
      </c>
      <c r="C58" s="16" t="n">
        <v>2350</v>
      </c>
      <c r="D58" s="16" t="n">
        <v>4145</v>
      </c>
      <c r="E58" s="16" t="n">
        <v>3626</v>
      </c>
      <c r="F58" s="17" t="n">
        <v>45</v>
      </c>
      <c r="G58" s="17" t="n">
        <v>0</v>
      </c>
      <c r="H58" s="17" t="n">
        <v>71</v>
      </c>
      <c r="I58" s="17"/>
      <c r="J58" s="18"/>
      <c r="K58" s="18"/>
      <c r="L58" s="18" t="n">
        <v>44</v>
      </c>
      <c r="M58" s="18"/>
      <c r="N58" s="18"/>
      <c r="O58" s="18"/>
      <c r="P58" s="18"/>
      <c r="Q58" s="7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customFormat="false" ht="30" hidden="false" customHeight="true" outlineLevel="0" collapsed="false">
      <c r="A59" s="15" t="str">
        <f aca="false">HYPERLINK("http://lp.edu.ua/","Національний університет “Львівська політехніка”")</f>
        <v>Національний університет “Львівська політехніка”</v>
      </c>
      <c r="B59" s="16" t="n">
        <v>12942</v>
      </c>
      <c r="C59" s="16" t="n">
        <v>469</v>
      </c>
      <c r="D59" s="16" t="n">
        <v>7162</v>
      </c>
      <c r="E59" s="16" t="n">
        <v>7405</v>
      </c>
      <c r="F59" s="17" t="n">
        <v>393</v>
      </c>
      <c r="G59" s="17" t="n">
        <v>83</v>
      </c>
      <c r="H59" s="17" t="n">
        <v>4</v>
      </c>
      <c r="I59" s="17" t="n">
        <v>16</v>
      </c>
      <c r="J59" s="18"/>
      <c r="K59" s="18"/>
      <c r="L59" s="18" t="n">
        <v>263</v>
      </c>
      <c r="M59" s="18" t="n">
        <v>25</v>
      </c>
      <c r="N59" s="18"/>
      <c r="O59" s="18" t="n">
        <v>2</v>
      </c>
      <c r="P59" s="18"/>
      <c r="Q59" s="7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customFormat="false" ht="30" hidden="false" customHeight="true" outlineLevel="0" collapsed="false">
      <c r="A60" s="15" t="str">
        <f aca="false">HYPERLINK("http://www.oa.edu.ua/","Національний університет “Острозька академія”")</f>
        <v>Національний університет “Острозька академія”</v>
      </c>
      <c r="B60" s="16" t="n">
        <v>1130</v>
      </c>
      <c r="C60" s="16" t="n">
        <v>3</v>
      </c>
      <c r="D60" s="16" t="n">
        <v>872</v>
      </c>
      <c r="E60" s="16" t="n">
        <v>600</v>
      </c>
      <c r="F60" s="17" t="n">
        <v>20</v>
      </c>
      <c r="G60" s="17" t="n">
        <v>28</v>
      </c>
      <c r="H60" s="17"/>
      <c r="I60" s="17"/>
      <c r="J60" s="18"/>
      <c r="K60" s="18"/>
      <c r="L60" s="18" t="n">
        <v>2</v>
      </c>
      <c r="M60" s="18" t="n">
        <v>1</v>
      </c>
      <c r="N60" s="18"/>
      <c r="O60" s="18"/>
      <c r="P60" s="18"/>
      <c r="Q60" s="7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customFormat="false" ht="30" hidden="false" customHeight="true" outlineLevel="0" collapsed="false">
      <c r="A61" s="15" t="str">
        <f aca="false">HYPERLINK("http://www.ukma.edu.ua/","Національний університет „Києво-Могилянська академія”")</f>
        <v>Національний університет „Києво-Могилянська академія”</v>
      </c>
      <c r="B61" s="16" t="n">
        <v>2210</v>
      </c>
      <c r="C61" s="16"/>
      <c r="D61" s="16" t="n">
        <v>847</v>
      </c>
      <c r="E61" s="16"/>
      <c r="F61" s="17" t="n">
        <v>128</v>
      </c>
      <c r="G61" s="17" t="n">
        <v>0</v>
      </c>
      <c r="H61" s="17" t="n">
        <v>4</v>
      </c>
      <c r="I61" s="17"/>
      <c r="J61" s="18"/>
      <c r="K61" s="18"/>
      <c r="L61" s="18" t="n">
        <v>5</v>
      </c>
      <c r="M61" s="18"/>
      <c r="N61" s="18"/>
      <c r="O61" s="18"/>
      <c r="P61" s="18"/>
      <c r="Q61" s="7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customFormat="false" ht="30" hidden="false" customHeight="true" outlineLevel="0" collapsed="false">
      <c r="A62" s="15" t="str">
        <f aca="false">HYPERLINK("http://nubip.edu.ua/","Національний університет біоресурсів і природокористування")</f>
        <v>Національний університет біоресурсів і природокористування</v>
      </c>
      <c r="B62" s="16" t="n">
        <v>8811</v>
      </c>
      <c r="C62" s="16" t="n">
        <v>2322</v>
      </c>
      <c r="D62" s="16" t="n">
        <v>1496</v>
      </c>
      <c r="E62" s="16" t="n">
        <v>3392</v>
      </c>
      <c r="F62" s="17" t="n">
        <v>305</v>
      </c>
      <c r="G62" s="17" t="n">
        <v>195</v>
      </c>
      <c r="H62" s="17" t="n">
        <v>4</v>
      </c>
      <c r="I62" s="17" t="n">
        <v>32</v>
      </c>
      <c r="J62" s="18"/>
      <c r="K62" s="18"/>
      <c r="L62" s="18" t="n">
        <v>36</v>
      </c>
      <c r="M62" s="18" t="n">
        <v>1</v>
      </c>
      <c r="N62" s="18"/>
      <c r="O62" s="18"/>
      <c r="P62" s="18"/>
      <c r="Q62" s="7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customFormat="false" ht="30" hidden="false" customHeight="true" outlineLevel="0" collapsed="false">
      <c r="A63" s="15" t="str">
        <f aca="false">HYPERLINK("http://nuwm.edu.ua/","Національний університет водного господарства та природокористування")</f>
        <v>Національний університет водного господарства та природокористування</v>
      </c>
      <c r="B63" s="16" t="n">
        <v>3605</v>
      </c>
      <c r="C63" s="16" t="n">
        <v>703</v>
      </c>
      <c r="D63" s="16" t="n">
        <f aca="false">1712-38</f>
        <v>1674</v>
      </c>
      <c r="E63" s="16" t="n">
        <f aca="false">2400-63</f>
        <v>2337</v>
      </c>
      <c r="F63" s="17" t="n">
        <v>83</v>
      </c>
      <c r="G63" s="17" t="n">
        <v>23</v>
      </c>
      <c r="H63" s="17" t="n">
        <f aca="false">6-2</f>
        <v>4</v>
      </c>
      <c r="I63" s="17" t="n">
        <f aca="false">25-1</f>
        <v>24</v>
      </c>
      <c r="J63" s="18"/>
      <c r="K63" s="18"/>
      <c r="L63" s="18" t="n">
        <v>38</v>
      </c>
      <c r="M63" s="18" t="n">
        <v>63</v>
      </c>
      <c r="N63" s="18"/>
      <c r="O63" s="18" t="n">
        <v>2</v>
      </c>
      <c r="P63" s="18" t="n">
        <v>1</v>
      </c>
      <c r="Q63" s="7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customFormat="false" ht="30" hidden="false" customHeight="true" outlineLevel="0" collapsed="false">
      <c r="A64" s="15" t="str">
        <f aca="false">HYPERLINK("http://asta.edu.ua/","Національний університет державної податкової служби України")</f>
        <v>Національний університет державної податкової служби України</v>
      </c>
      <c r="B64" s="16" t="n">
        <v>4204</v>
      </c>
      <c r="C64" s="16" t="n">
        <v>845</v>
      </c>
      <c r="D64" s="16" t="n">
        <v>248</v>
      </c>
      <c r="E64" s="16" t="n">
        <v>1943</v>
      </c>
      <c r="F64" s="17" t="n">
        <v>21</v>
      </c>
      <c r="G64" s="17" t="n">
        <v>48</v>
      </c>
      <c r="H64" s="17"/>
      <c r="I64" s="17" t="n">
        <v>10</v>
      </c>
      <c r="J64" s="18"/>
      <c r="K64" s="18"/>
      <c r="L64" s="18"/>
      <c r="M64" s="18"/>
      <c r="N64" s="18"/>
      <c r="O64" s="18"/>
      <c r="P64" s="18"/>
      <c r="Q64" s="7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customFormat="false" ht="30" hidden="false" customHeight="true" outlineLevel="0" collapsed="false">
      <c r="A65" s="15" t="str">
        <f aca="false">HYPERLINK("http://www.nuos.edu.ua/","Національний університет кораблебудування імені Адмірала Макарова")</f>
        <v>Національний університет кораблебудування імені Адмірала Макарова</v>
      </c>
      <c r="B65" s="16" t="n">
        <v>3224</v>
      </c>
      <c r="C65" s="16" t="n">
        <v>483</v>
      </c>
      <c r="D65" s="16" t="n">
        <v>540</v>
      </c>
      <c r="E65" s="16" t="n">
        <v>1391</v>
      </c>
      <c r="F65" s="17"/>
      <c r="G65" s="17"/>
      <c r="H65" s="17"/>
      <c r="I65" s="17"/>
      <c r="J65" s="18" t="n">
        <v>4</v>
      </c>
      <c r="K65" s="18"/>
      <c r="L65" s="18" t="n">
        <v>382</v>
      </c>
      <c r="M65" s="18" t="n">
        <v>296</v>
      </c>
      <c r="N65" s="18"/>
      <c r="O65" s="18"/>
      <c r="P65" s="18"/>
      <c r="Q65" s="7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customFormat="false" ht="30" hidden="false" customHeight="true" outlineLevel="0" collapsed="false">
      <c r="A66" s="15" t="str">
        <f aca="false">HYPERLINK("http://nuft.edu.ua/","Національний університет харчових технологій")</f>
        <v>Національний університет харчових технологій</v>
      </c>
      <c r="B66" s="16" t="n">
        <v>5436</v>
      </c>
      <c r="C66" s="16" t="n">
        <v>199</v>
      </c>
      <c r="D66" s="16" t="n">
        <v>1908</v>
      </c>
      <c r="E66" s="16" t="n">
        <v>2815</v>
      </c>
      <c r="F66" s="17" t="n">
        <v>96</v>
      </c>
      <c r="G66" s="17" t="n">
        <v>61</v>
      </c>
      <c r="H66" s="17" t="n">
        <v>2</v>
      </c>
      <c r="I66" s="17" t="n">
        <v>15</v>
      </c>
      <c r="J66" s="18"/>
      <c r="K66" s="18"/>
      <c r="L66" s="18" t="n">
        <v>51</v>
      </c>
      <c r="M66" s="18" t="n">
        <v>38</v>
      </c>
      <c r="N66" s="18"/>
      <c r="O66" s="18"/>
      <c r="P66" s="18"/>
      <c r="Q66" s="7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customFormat="false" ht="30" hidden="false" customHeight="true" outlineLevel="0" collapsed="false">
      <c r="A67" s="15" t="str">
        <f aca="false">HYPERLINK("http://nuph.edu.ua/","Національний фармацевтичний університет")</f>
        <v>Національний фармацевтичний університет</v>
      </c>
      <c r="B67" s="16" t="n">
        <v>107</v>
      </c>
      <c r="C67" s="16" t="n">
        <v>0</v>
      </c>
      <c r="D67" s="16" t="n">
        <v>2772</v>
      </c>
      <c r="E67" s="16" t="n">
        <v>4926</v>
      </c>
      <c r="F67" s="17" t="n">
        <v>37</v>
      </c>
      <c r="G67" s="17" t="n">
        <v>13</v>
      </c>
      <c r="H67" s="17" t="n">
        <v>8</v>
      </c>
      <c r="I67" s="17" t="n">
        <v>29</v>
      </c>
      <c r="J67" s="18" t="n">
        <v>1</v>
      </c>
      <c r="K67" s="18"/>
      <c r="L67" s="18" t="n">
        <v>1267</v>
      </c>
      <c r="M67" s="18" t="n">
        <v>193</v>
      </c>
      <c r="N67" s="18"/>
      <c r="O67" s="18" t="n">
        <v>7</v>
      </c>
      <c r="P67" s="18" t="n">
        <v>8</v>
      </c>
      <c r="Q67" s="7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customFormat="false" ht="30" hidden="false" customHeight="true" outlineLevel="0" collapsed="false">
      <c r="A68" s="15" t="str">
        <f aca="false">HYPERLINK("http://www.onat.edu.ua/","Одеська національна академія зв’язку імені О.С. Попова")</f>
        <v>Одеська національна академія зв’язку імені О.С. Попова</v>
      </c>
      <c r="B68" s="16" t="n">
        <v>1465</v>
      </c>
      <c r="C68" s="16" t="n">
        <v>415</v>
      </c>
      <c r="D68" s="16" t="n">
        <v>461</v>
      </c>
      <c r="E68" s="16" t="n">
        <v>1480</v>
      </c>
      <c r="F68" s="17" t="n">
        <v>30</v>
      </c>
      <c r="G68" s="17" t="n">
        <v>33</v>
      </c>
      <c r="H68" s="17" t="n">
        <v>1</v>
      </c>
      <c r="I68" s="17" t="n">
        <v>7</v>
      </c>
      <c r="J68" s="18"/>
      <c r="K68" s="18"/>
      <c r="L68" s="18" t="n">
        <v>137</v>
      </c>
      <c r="M68" s="18" t="n">
        <v>193</v>
      </c>
      <c r="N68" s="18"/>
      <c r="O68" s="18" t="n">
        <v>8</v>
      </c>
      <c r="P68" s="18" t="n">
        <v>3</v>
      </c>
      <c r="Q68" s="7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customFormat="false" ht="30" hidden="false" customHeight="true" outlineLevel="0" collapsed="false">
      <c r="A69" s="15" t="str">
        <f aca="false">HYPERLINK("http://www.onaft.edu.ua/","Одеська національна академія харчових технологій")</f>
        <v>Одеська національна академія харчових технологій</v>
      </c>
      <c r="B69" s="16" t="n">
        <v>3107</v>
      </c>
      <c r="C69" s="16" t="n">
        <v>280</v>
      </c>
      <c r="D69" s="16" t="n">
        <v>1473</v>
      </c>
      <c r="E69" s="16" t="n">
        <v>2028</v>
      </c>
      <c r="F69" s="17" t="n">
        <v>82</v>
      </c>
      <c r="G69" s="17" t="n">
        <v>35</v>
      </c>
      <c r="H69" s="17" t="n">
        <v>1</v>
      </c>
      <c r="I69" s="17" t="n">
        <v>29</v>
      </c>
      <c r="J69" s="18"/>
      <c r="K69" s="18"/>
      <c r="L69" s="18" t="n">
        <v>151</v>
      </c>
      <c r="M69" s="18" t="n">
        <v>14</v>
      </c>
      <c r="N69" s="18"/>
      <c r="O69" s="18" t="n">
        <v>3</v>
      </c>
      <c r="P69" s="18"/>
      <c r="Q69" s="7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customFormat="false" ht="30" hidden="false" customHeight="true" outlineLevel="0" collapsed="false">
      <c r="A70" s="15" t="str">
        <f aca="false">HYPERLINK("http://www.onma.edu.ua/","Одеська національна морська академія")</f>
        <v>Одеська національна морська академія</v>
      </c>
      <c r="B70" s="16" t="n">
        <v>2703</v>
      </c>
      <c r="C70" s="16" t="n">
        <v>209</v>
      </c>
      <c r="D70" s="16" t="n">
        <v>3274</v>
      </c>
      <c r="E70" s="16" t="n">
        <v>4904</v>
      </c>
      <c r="F70" s="17" t="n">
        <v>48</v>
      </c>
      <c r="G70" s="17" t="n">
        <v>42</v>
      </c>
      <c r="H70" s="17"/>
      <c r="I70" s="17" t="n">
        <v>3</v>
      </c>
      <c r="J70" s="18"/>
      <c r="K70" s="18"/>
      <c r="L70" s="18" t="n">
        <v>231</v>
      </c>
      <c r="M70" s="18" t="n">
        <v>6</v>
      </c>
      <c r="N70" s="18"/>
      <c r="O70" s="18"/>
      <c r="P70" s="18"/>
      <c r="Q70" s="7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customFormat="false" ht="30" hidden="false" customHeight="true" outlineLevel="0" collapsed="false">
      <c r="A71" s="25" t="str">
        <f aca="false">HYPERLINK("http://odma.edu.ua/","Одеська національна музична академія імені А. В. Нежданової")</f>
        <v>Одеська національна музична академія імені А. В. Нежданової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7" t="s">
        <v>14</v>
      </c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customFormat="false" ht="30" hidden="false" customHeight="true" outlineLevel="0" collapsed="false">
      <c r="A72" s="15" t="str">
        <f aca="false">HYPERLINK("http://oneu.edu.ua/","Одеський національний економічний університет")</f>
        <v>Одеський національний економічний університет</v>
      </c>
      <c r="B72" s="16" t="n">
        <v>1432</v>
      </c>
      <c r="C72" s="16" t="n">
        <v>472</v>
      </c>
      <c r="D72" s="16" t="n">
        <f aca="false">1181+239</f>
        <v>1420</v>
      </c>
      <c r="E72" s="16" t="n">
        <v>651</v>
      </c>
      <c r="F72" s="17" t="n">
        <v>57</v>
      </c>
      <c r="G72" s="17" t="n">
        <v>49</v>
      </c>
      <c r="H72" s="17"/>
      <c r="I72" s="17"/>
      <c r="J72" s="18" t="n">
        <v>25</v>
      </c>
      <c r="K72" s="18"/>
      <c r="L72" s="18" t="n">
        <f aca="false">117+13</f>
        <v>130</v>
      </c>
      <c r="M72" s="18" t="n">
        <v>15</v>
      </c>
      <c r="N72" s="18"/>
      <c r="O72" s="18"/>
      <c r="P72" s="18" t="n">
        <v>4</v>
      </c>
      <c r="Q72" s="7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customFormat="false" ht="30" hidden="false" customHeight="true" outlineLevel="0" collapsed="false">
      <c r="A73" s="15" t="str">
        <f aca="false">HYPERLINK("http://odmu.edu.ua/","Одеський національний медичний університет")</f>
        <v>Одеський національний медичний університет</v>
      </c>
      <c r="B73" s="16" t="n">
        <v>1909</v>
      </c>
      <c r="C73" s="16" t="n">
        <v>0</v>
      </c>
      <c r="D73" s="16" t="n">
        <v>2516</v>
      </c>
      <c r="E73" s="16" t="n">
        <v>552</v>
      </c>
      <c r="F73" s="17"/>
      <c r="G73" s="17"/>
      <c r="H73" s="17"/>
      <c r="I73" s="17"/>
      <c r="J73" s="18" t="n">
        <v>3</v>
      </c>
      <c r="K73" s="18"/>
      <c r="L73" s="18" t="n">
        <v>2400</v>
      </c>
      <c r="M73" s="18" t="n">
        <v>37</v>
      </c>
      <c r="N73" s="18"/>
      <c r="O73" s="18"/>
      <c r="P73" s="18"/>
      <c r="Q73" s="7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customFormat="false" ht="30" hidden="false" customHeight="true" outlineLevel="0" collapsed="false">
      <c r="A74" s="15" t="str">
        <f aca="false">HYPERLINK("http://www.osmu.odessa.ua/","Одеський національний морський університет")</f>
        <v>Одеський національний морський університет</v>
      </c>
      <c r="B74" s="16" t="n">
        <v>1426</v>
      </c>
      <c r="C74" s="16" t="n">
        <v>71</v>
      </c>
      <c r="D74" s="16" t="n">
        <v>1115</v>
      </c>
      <c r="E74" s="16" t="n">
        <v>1187</v>
      </c>
      <c r="F74" s="17" t="n">
        <v>33</v>
      </c>
      <c r="G74" s="17" t="n">
        <v>30</v>
      </c>
      <c r="H74" s="17" t="n">
        <v>2</v>
      </c>
      <c r="I74" s="17" t="n">
        <v>3</v>
      </c>
      <c r="J74" s="18" t="n">
        <v>39</v>
      </c>
      <c r="K74" s="18"/>
      <c r="L74" s="18" t="n">
        <v>79</v>
      </c>
      <c r="M74" s="18" t="n">
        <v>69</v>
      </c>
      <c r="N74" s="18"/>
      <c r="O74" s="18"/>
      <c r="P74" s="18"/>
      <c r="Q74" s="7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customFormat="false" ht="30" hidden="false" customHeight="true" outlineLevel="0" collapsed="false">
      <c r="A75" s="15" t="str">
        <f aca="false">HYPERLINK("http://www.opu.ua/","Одеський національний політехнічний університет")</f>
        <v>Одеський національний політехнічний університет</v>
      </c>
      <c r="B75" s="16" t="n">
        <v>4362</v>
      </c>
      <c r="C75" s="16" t="n">
        <v>319</v>
      </c>
      <c r="D75" s="16" t="n">
        <v>1890</v>
      </c>
      <c r="E75" s="16" t="n">
        <v>2841</v>
      </c>
      <c r="F75" s="17" t="n">
        <v>93</v>
      </c>
      <c r="G75" s="17"/>
      <c r="H75" s="17" t="n">
        <v>82</v>
      </c>
      <c r="I75" s="17" t="n">
        <v>3</v>
      </c>
      <c r="J75" s="18" t="n">
        <v>78</v>
      </c>
      <c r="K75" s="18"/>
      <c r="L75" s="18" t="n">
        <v>710</v>
      </c>
      <c r="M75" s="18" t="n">
        <v>328</v>
      </c>
      <c r="N75" s="18"/>
      <c r="O75" s="18" t="n">
        <v>17</v>
      </c>
      <c r="P75" s="18"/>
      <c r="Q75" s="7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customFormat="false" ht="30" hidden="false" customHeight="true" outlineLevel="0" collapsed="false">
      <c r="A76" s="15" t="str">
        <f aca="false">HYPERLINK("http://onu.edu.ua/","Одеський національний університет імені І.І. Мечникова")</f>
        <v>Одеський національний університет імені І.І. Мечникова</v>
      </c>
      <c r="B76" s="16" t="n">
        <v>4132</v>
      </c>
      <c r="C76" s="16" t="n">
        <v>580</v>
      </c>
      <c r="D76" s="16" t="n">
        <v>2955</v>
      </c>
      <c r="E76" s="16" t="n">
        <v>1926</v>
      </c>
      <c r="F76" s="17" t="n">
        <v>181</v>
      </c>
      <c r="G76" s="17" t="n">
        <v>132</v>
      </c>
      <c r="H76" s="17" t="n">
        <v>32</v>
      </c>
      <c r="I76" s="17" t="n">
        <v>46</v>
      </c>
      <c r="J76" s="18" t="n">
        <v>63</v>
      </c>
      <c r="K76" s="18"/>
      <c r="L76" s="18" t="n">
        <v>210</v>
      </c>
      <c r="M76" s="18" t="n">
        <v>3</v>
      </c>
      <c r="N76" s="18" t="n">
        <v>4</v>
      </c>
      <c r="O76" s="18" t="n">
        <v>11</v>
      </c>
      <c r="P76" s="18"/>
      <c r="Q76" s="7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customFormat="false" ht="30" hidden="false" customHeight="true" outlineLevel="0" collapsed="false">
      <c r="A77" s="15" t="str">
        <f aca="false">HYPERLINK("http://www.pdpu.edu.ua/","Південноукраїнський національний педагогічний Університет імені К.Д. Ушинського")</f>
        <v>Південноукраїнський національний педагогічний Університет імені К.Д. Ушинського</v>
      </c>
      <c r="B77" s="16" t="n">
        <v>1890</v>
      </c>
      <c r="C77" s="16" t="n">
        <v>457</v>
      </c>
      <c r="D77" s="16" t="n">
        <v>1051</v>
      </c>
      <c r="E77" s="16" t="n">
        <v>2510</v>
      </c>
      <c r="F77" s="17" t="n">
        <v>113</v>
      </c>
      <c r="G77" s="17" t="n">
        <v>75</v>
      </c>
      <c r="H77" s="17" t="n">
        <v>12</v>
      </c>
      <c r="I77" s="17" t="n">
        <v>13</v>
      </c>
      <c r="J77" s="18"/>
      <c r="K77" s="18"/>
      <c r="L77" s="18" t="n">
        <v>265</v>
      </c>
      <c r="M77" s="18" t="n">
        <v>3</v>
      </c>
      <c r="N77" s="18"/>
      <c r="O77" s="18" t="n">
        <v>31</v>
      </c>
      <c r="P77" s="18"/>
      <c r="Q77" s="7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customFormat="false" ht="30" hidden="false" customHeight="true" outlineLevel="0" collapsed="false">
      <c r="A78" s="15" t="str">
        <f aca="false">HYPERLINK("http://www.pnpu.edu.ua/","Полтавський національний педагогічний університет імені В.Г.Короленка")</f>
        <v>Полтавський національний педагогічний університет імені В.Г.Короленка</v>
      </c>
      <c r="B78" s="16" t="n">
        <v>1986</v>
      </c>
      <c r="C78" s="16" t="n">
        <v>382</v>
      </c>
      <c r="D78" s="16" t="n">
        <v>1391</v>
      </c>
      <c r="E78" s="16" t="n">
        <v>1900</v>
      </c>
      <c r="F78" s="17" t="n">
        <v>43</v>
      </c>
      <c r="G78" s="17" t="n">
        <v>27</v>
      </c>
      <c r="H78" s="17"/>
      <c r="I78" s="17" t="n">
        <v>0</v>
      </c>
      <c r="J78" s="18"/>
      <c r="K78" s="18"/>
      <c r="L78" s="18"/>
      <c r="M78" s="18"/>
      <c r="N78" s="18"/>
      <c r="O78" s="18"/>
      <c r="P78" s="18"/>
      <c r="Q78" s="7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customFormat="false" ht="30" hidden="false" customHeight="true" outlineLevel="0" collapsed="false">
      <c r="A79" s="15" t="str">
        <f aca="false">HYPERLINK("http://www.pntu.edu.ua/","Полтавський національний технічний університет імені Юрія Кондратюка")</f>
        <v>Полтавський національний технічний університет імені Юрія Кондратюка</v>
      </c>
      <c r="B79" s="16" t="n">
        <v>2342</v>
      </c>
      <c r="C79" s="16" t="n">
        <v>60</v>
      </c>
      <c r="D79" s="16" t="n">
        <v>2871</v>
      </c>
      <c r="E79" s="16" t="n">
        <v>1156</v>
      </c>
      <c r="F79" s="17"/>
      <c r="G79" s="17"/>
      <c r="H79" s="17"/>
      <c r="I79" s="17"/>
      <c r="J79" s="18" t="n">
        <v>6</v>
      </c>
      <c r="K79" s="18"/>
      <c r="L79" s="18" t="n">
        <v>344</v>
      </c>
      <c r="M79" s="18" t="n">
        <v>31</v>
      </c>
      <c r="N79" s="18"/>
      <c r="O79" s="18"/>
      <c r="P79" s="18"/>
      <c r="Q79" s="7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customFormat="false" ht="30" hidden="false" customHeight="true" outlineLevel="0" collapsed="false">
      <c r="A80" s="15" t="str">
        <f aca="false">HYPERLINK("http://www.pu.if.ua/","Прикарпатський національний університет ім. Василя Стефаника")</f>
        <v>Прикарпатський національний університет ім. Василя Стефаника</v>
      </c>
      <c r="B80" s="16" t="n">
        <v>3796</v>
      </c>
      <c r="C80" s="16" t="n">
        <v>330</v>
      </c>
      <c r="D80" s="16" t="n">
        <v>5732</v>
      </c>
      <c r="E80" s="16" t="n">
        <v>5468</v>
      </c>
      <c r="F80" s="17" t="n">
        <v>212</v>
      </c>
      <c r="G80" s="17" t="n">
        <v>140</v>
      </c>
      <c r="H80" s="17" t="n">
        <v>4</v>
      </c>
      <c r="I80" s="17" t="n">
        <v>16</v>
      </c>
      <c r="J80" s="18"/>
      <c r="K80" s="18"/>
      <c r="L80" s="18" t="n">
        <v>10</v>
      </c>
      <c r="M80" s="18" t="n">
        <v>1</v>
      </c>
      <c r="N80" s="18"/>
      <c r="O80" s="18" t="n">
        <v>1</v>
      </c>
      <c r="P80" s="18"/>
      <c r="Q80" s="7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customFormat="false" ht="30" hidden="false" customHeight="true" outlineLevel="0" collapsed="false">
      <c r="A81" s="15" t="str">
        <f aca="false">HYPERLINK("http://www.sau.sumy.ua/","Сумський національний аграрний університет")</f>
        <v>Сумський національний аграрний університет</v>
      </c>
      <c r="B81" s="16" t="n">
        <v>2577</v>
      </c>
      <c r="C81" s="16" t="n">
        <v>518</v>
      </c>
      <c r="D81" s="16" t="n">
        <v>1278</v>
      </c>
      <c r="E81" s="16" t="n">
        <v>3051</v>
      </c>
      <c r="F81" s="17" t="n">
        <v>68</v>
      </c>
      <c r="G81" s="17" t="n">
        <v>68</v>
      </c>
      <c r="H81" s="17" t="n">
        <v>1</v>
      </c>
      <c r="I81" s="17" t="n">
        <v>2</v>
      </c>
      <c r="J81" s="18"/>
      <c r="K81" s="18"/>
      <c r="L81" s="18" t="n">
        <v>188</v>
      </c>
      <c r="M81" s="18" t="n">
        <v>86</v>
      </c>
      <c r="N81" s="18"/>
      <c r="O81" s="18" t="n">
        <v>7</v>
      </c>
      <c r="P81" s="18"/>
      <c r="Q81" s="7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customFormat="false" ht="30" hidden="false" customHeight="true" outlineLevel="0" collapsed="false">
      <c r="A82" s="15" t="str">
        <f aca="false">HYPERLINK("http://eenu.edu.ua/","Східноєвропейський національний університет імені Лесі Українки")</f>
        <v>Східноєвропейський національний університет імені Лесі Українки</v>
      </c>
      <c r="B82" s="16" t="n">
        <v>4195</v>
      </c>
      <c r="C82" s="16" t="n">
        <v>1227</v>
      </c>
      <c r="D82" s="16" t="n">
        <v>2306</v>
      </c>
      <c r="E82" s="16" t="n">
        <v>3055</v>
      </c>
      <c r="F82" s="17" t="n">
        <v>238</v>
      </c>
      <c r="G82" s="17" t="n">
        <v>109</v>
      </c>
      <c r="H82" s="17" t="n">
        <v>1</v>
      </c>
      <c r="I82" s="17" t="n">
        <v>5</v>
      </c>
      <c r="J82" s="18"/>
      <c r="K82" s="18"/>
      <c r="L82" s="18" t="n">
        <v>24</v>
      </c>
      <c r="M82" s="18" t="n">
        <v>4</v>
      </c>
      <c r="N82" s="18"/>
      <c r="O82" s="18"/>
      <c r="P82" s="18"/>
      <c r="Q82" s="7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customFormat="false" ht="30" hidden="false" customHeight="true" outlineLevel="0" collapsed="false">
      <c r="A83" s="15" t="str">
        <f aca="false">HYPERLINK("http://www.tneu.edu.ua/","Тернопільський національний економічний університет")</f>
        <v>Тернопільський національний економічний університет</v>
      </c>
      <c r="B83" s="16" t="n">
        <v>2540</v>
      </c>
      <c r="C83" s="16" t="n">
        <v>1318</v>
      </c>
      <c r="D83" s="16" t="n">
        <v>1869</v>
      </c>
      <c r="E83" s="16" t="n">
        <v>4043</v>
      </c>
      <c r="F83" s="17"/>
      <c r="G83" s="17"/>
      <c r="H83" s="17"/>
      <c r="I83" s="17"/>
      <c r="J83" s="18" t="n">
        <v>4</v>
      </c>
      <c r="K83" s="18" t="n">
        <v>3</v>
      </c>
      <c r="L83" s="18" t="n">
        <v>351</v>
      </c>
      <c r="M83" s="18" t="n">
        <v>220</v>
      </c>
      <c r="N83" s="18"/>
      <c r="O83" s="18"/>
      <c r="P83" s="18"/>
      <c r="Q83" s="7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customFormat="false" ht="30" hidden="false" customHeight="true" outlineLevel="0" collapsed="false">
      <c r="A84" s="15" t="str">
        <f aca="false">HYPERLINK("http://www.vstup.info/2014/i2014i96.html","Тернопільський національний педагогічний університет імені Володимира Гнатюка")</f>
        <v>Тернопільський національний педагогічний університет імені Володимира Гнатюка</v>
      </c>
      <c r="B84" s="16" t="n">
        <v>3026</v>
      </c>
      <c r="C84" s="16" t="n">
        <v>299</v>
      </c>
      <c r="D84" s="16" t="n">
        <v>1422</v>
      </c>
      <c r="E84" s="16" t="n">
        <v>1339</v>
      </c>
      <c r="F84" s="17" t="n">
        <v>45</v>
      </c>
      <c r="G84" s="17" t="n">
        <v>41</v>
      </c>
      <c r="H84" s="17"/>
      <c r="I84" s="17" t="n">
        <v>25</v>
      </c>
      <c r="J84" s="18"/>
      <c r="K84" s="18"/>
      <c r="L84" s="18"/>
      <c r="M84" s="18"/>
      <c r="N84" s="18"/>
      <c r="O84" s="18"/>
      <c r="P84" s="18"/>
      <c r="Q84" s="7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customFormat="false" ht="30" hidden="false" customHeight="true" outlineLevel="0" collapsed="false">
      <c r="A85" s="15" t="str">
        <f aca="false">HYPERLINK("http://tntu.edu.ua/","Тернопільський національний технічний університет імені Івана Пулюя")</f>
        <v>Тернопільський національний технічний університет імені Івана Пулюя</v>
      </c>
      <c r="B85" s="16" t="n">
        <v>2222</v>
      </c>
      <c r="C85" s="16" t="n">
        <v>314</v>
      </c>
      <c r="D85" s="16" t="n">
        <v>1078</v>
      </c>
      <c r="E85" s="16" t="n">
        <v>1520</v>
      </c>
      <c r="F85" s="17" t="n">
        <v>76</v>
      </c>
      <c r="G85" s="17" t="n">
        <v>17</v>
      </c>
      <c r="H85" s="17" t="n">
        <v>1</v>
      </c>
      <c r="I85" s="17" t="n">
        <v>1</v>
      </c>
      <c r="J85" s="18"/>
      <c r="K85" s="18"/>
      <c r="L85" s="18" t="n">
        <v>244</v>
      </c>
      <c r="M85" s="18"/>
      <c r="N85" s="18"/>
      <c r="O85" s="18"/>
      <c r="P85" s="18"/>
      <c r="Q85" s="7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customFormat="false" ht="30" hidden="false" customHeight="true" outlineLevel="0" collapsed="false">
      <c r="A86" s="15" t="str">
        <f aca="false">HYPERLINK("http://www.uzhnu.edu.ua/","Ужгородський національний університет")</f>
        <v>Ужгородський національний університет</v>
      </c>
      <c r="B86" s="16" t="n">
        <v>5269</v>
      </c>
      <c r="C86" s="16" t="n">
        <v>1015</v>
      </c>
      <c r="D86" s="16" t="n">
        <v>4071</v>
      </c>
      <c r="E86" s="16" t="n">
        <v>3009</v>
      </c>
      <c r="F86" s="17" t="n">
        <v>120</v>
      </c>
      <c r="G86" s="17" t="n">
        <v>99</v>
      </c>
      <c r="H86" s="17"/>
      <c r="I86" s="17" t="n">
        <v>6</v>
      </c>
      <c r="J86" s="18"/>
      <c r="K86" s="18"/>
      <c r="L86" s="18" t="n">
        <v>320</v>
      </c>
      <c r="M86" s="18" t="n">
        <v>2</v>
      </c>
      <c r="N86" s="18"/>
      <c r="O86" s="18"/>
      <c r="P86" s="18"/>
      <c r="Q86" s="7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customFormat="false" ht="30" hidden="false" customHeight="true" outlineLevel="0" collapsed="false">
      <c r="A87" s="15" t="str">
        <f aca="false">HYPERLINK("http://www.udau.edu.ua/","Уманський національний університет садівництва")</f>
        <v>Уманський національний університет садівництва</v>
      </c>
      <c r="B87" s="16" t="n">
        <v>1617</v>
      </c>
      <c r="C87" s="16" t="n">
        <v>594</v>
      </c>
      <c r="D87" s="16" t="n">
        <v>1092</v>
      </c>
      <c r="E87" s="16" t="n">
        <v>1730</v>
      </c>
      <c r="F87" s="17" t="n">
        <v>68</v>
      </c>
      <c r="G87" s="17" t="n">
        <v>43</v>
      </c>
      <c r="H87" s="17" t="n">
        <v>1</v>
      </c>
      <c r="I87" s="17" t="n">
        <v>8</v>
      </c>
      <c r="J87" s="18"/>
      <c r="K87" s="18"/>
      <c r="L87" s="18" t="n">
        <v>3</v>
      </c>
      <c r="M87" s="18"/>
      <c r="N87" s="18"/>
      <c r="O87" s="18"/>
      <c r="P87" s="18"/>
      <c r="Q87" s="7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customFormat="false" ht="30" hidden="false" customHeight="true" outlineLevel="0" collapsed="false">
      <c r="A88" s="25" t="str">
        <f aca="false">HYPERLINK("http://www.kname.edu.ua/?lang=uk","Харківська національна академія міського господарства")</f>
        <v>Харківська національна академія міського господарства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 t="s">
        <v>14</v>
      </c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customFormat="false" ht="30" hidden="false" customHeight="true" outlineLevel="0" collapsed="false">
      <c r="A89" s="25" t="str">
        <f aca="false">HYPERLINK("http://www.khadi.kharkov.ua/","Харківський національний автомобільно-дорожній університет")</f>
        <v>Харківський національний автомобільно-дорожній університет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7" t="s">
        <v>14</v>
      </c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customFormat="false" ht="30" hidden="false" customHeight="true" outlineLevel="0" collapsed="false">
      <c r="A90" s="15" t="str">
        <f aca="false">HYPERLINK("http://www.knau.kharkov.ua/","Харківський національний аграрний університет імені В.В. Докучаєва")</f>
        <v>Харківський національний аграрний університет імені В.В. Докучаєва</v>
      </c>
      <c r="B90" s="16" t="n">
        <v>1471</v>
      </c>
      <c r="C90" s="16" t="n">
        <v>495</v>
      </c>
      <c r="D90" s="16" t="n">
        <v>509</v>
      </c>
      <c r="E90" s="16" t="n">
        <v>1347</v>
      </c>
      <c r="F90" s="17"/>
      <c r="G90" s="17"/>
      <c r="H90" s="17"/>
      <c r="I90" s="17"/>
      <c r="J90" s="18"/>
      <c r="K90" s="18"/>
      <c r="L90" s="18" t="n">
        <v>71</v>
      </c>
      <c r="M90" s="18" t="n">
        <v>63</v>
      </c>
      <c r="N90" s="18"/>
      <c r="O90" s="18"/>
      <c r="P90" s="18"/>
      <c r="Q90" s="7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customFormat="false" ht="30" hidden="false" customHeight="true" outlineLevel="0" collapsed="false">
      <c r="A91" s="15" t="str">
        <f aca="false">HYPERLINK("http://www.hneu.edu.ua/","Харківський національний економічний університет")</f>
        <v>Харківський національний економічний університет</v>
      </c>
      <c r="B91" s="16" t="n">
        <v>2415</v>
      </c>
      <c r="C91" s="16" t="n">
        <v>524</v>
      </c>
      <c r="D91" s="16" t="n">
        <v>2051</v>
      </c>
      <c r="E91" s="16" t="n">
        <v>2151</v>
      </c>
      <c r="F91" s="17" t="n">
        <v>74</v>
      </c>
      <c r="G91" s="17" t="n">
        <v>34</v>
      </c>
      <c r="H91" s="17"/>
      <c r="I91" s="17"/>
      <c r="J91" s="18"/>
      <c r="K91" s="18"/>
      <c r="L91" s="18" t="n">
        <v>1174</v>
      </c>
      <c r="M91" s="18" t="n">
        <v>1389</v>
      </c>
      <c r="N91" s="18"/>
      <c r="O91" s="18"/>
      <c r="P91" s="18"/>
      <c r="Q91" s="7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customFormat="false" ht="30" hidden="false" customHeight="true" outlineLevel="0" collapsed="false">
      <c r="A92" s="15" t="str">
        <f aca="false">HYPERLINK("http://www.univer.kharkov.ua/","Харківський національний медичний університет")</f>
        <v>Харківський національний медичний університет</v>
      </c>
      <c r="B92" s="16" t="n">
        <v>2218</v>
      </c>
      <c r="C92" s="16"/>
      <c r="D92" s="16" t="n">
        <v>4997</v>
      </c>
      <c r="E92" s="16"/>
      <c r="F92" s="17" t="n">
        <v>56</v>
      </c>
      <c r="G92" s="17" t="n">
        <v>45</v>
      </c>
      <c r="H92" s="17" t="n">
        <v>6</v>
      </c>
      <c r="I92" s="17"/>
      <c r="J92" s="18"/>
      <c r="K92" s="18"/>
      <c r="L92" s="18"/>
      <c r="M92" s="18"/>
      <c r="N92" s="18"/>
      <c r="O92" s="18"/>
      <c r="P92" s="18"/>
      <c r="Q92" s="7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customFormat="false" ht="30" hidden="false" customHeight="true" outlineLevel="0" collapsed="false">
      <c r="A93" s="15" t="str">
        <f aca="false">HYPERLINK("http://hnpu.edu.ua/","Харківський національний педагогічний університет імені Г.С. Сковороди")</f>
        <v>Харківський національний педагогічний університет імені Г.С. Сковороди</v>
      </c>
      <c r="B93" s="16" t="n">
        <v>2353</v>
      </c>
      <c r="C93" s="16" t="n">
        <v>261</v>
      </c>
      <c r="D93" s="16" t="n">
        <v>2663</v>
      </c>
      <c r="E93" s="16" t="n">
        <v>1926</v>
      </c>
      <c r="F93" s="17" t="n">
        <v>124</v>
      </c>
      <c r="G93" s="17" t="n">
        <v>81</v>
      </c>
      <c r="H93" s="17" t="n">
        <v>12</v>
      </c>
      <c r="I93" s="17" t="n">
        <v>18</v>
      </c>
      <c r="J93" s="18"/>
      <c r="K93" s="18"/>
      <c r="L93" s="18" t="n">
        <v>317</v>
      </c>
      <c r="M93" s="18" t="n">
        <v>10</v>
      </c>
      <c r="N93" s="18"/>
      <c r="O93" s="18"/>
      <c r="P93" s="18"/>
      <c r="Q93" s="7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customFormat="false" ht="30" hidden="false" customHeight="true" outlineLevel="0" collapsed="false">
      <c r="A94" s="15" t="str">
        <f aca="false">HYPERLINK("http://khntusg.com.ua/","Харківський національний технічний університет сільського господарства імені Петра Василенка")</f>
        <v>Харківський національний технічний університет сільського господарства імені Петра Василенка</v>
      </c>
      <c r="B94" s="16" t="n">
        <v>1983</v>
      </c>
      <c r="C94" s="16" t="n">
        <v>727</v>
      </c>
      <c r="D94" s="16" t="n">
        <v>764</v>
      </c>
      <c r="E94" s="16" t="n">
        <v>1056</v>
      </c>
      <c r="F94" s="17" t="n">
        <v>50</v>
      </c>
      <c r="G94" s="17" t="n">
        <v>16</v>
      </c>
      <c r="H94" s="17"/>
      <c r="I94" s="17"/>
      <c r="J94" s="18"/>
      <c r="K94" s="18"/>
      <c r="L94" s="18" t="n">
        <v>111</v>
      </c>
      <c r="M94" s="18" t="n">
        <v>136</v>
      </c>
      <c r="N94" s="18"/>
      <c r="O94" s="18" t="n">
        <v>4</v>
      </c>
      <c r="P94" s="18"/>
      <c r="Q94" s="7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customFormat="false" ht="30" hidden="false" customHeight="true" outlineLevel="0" collapsed="false">
      <c r="A95" s="15" t="str">
        <f aca="false">HYPERLINK("http://www.kstuca.kharkov.ua/","Харківський національний університет будівництва та архітектури")</f>
        <v>Харківський національний університет будівництва та архітектури</v>
      </c>
      <c r="B95" s="16" t="n">
        <v>1761</v>
      </c>
      <c r="C95" s="16" t="n">
        <v>849</v>
      </c>
      <c r="D95" s="16" t="n">
        <v>935</v>
      </c>
      <c r="E95" s="16" t="n">
        <v>838</v>
      </c>
      <c r="F95" s="17" t="n">
        <v>53</v>
      </c>
      <c r="G95" s="17" t="n">
        <v>33</v>
      </c>
      <c r="H95" s="17" t="n">
        <v>3</v>
      </c>
      <c r="I95" s="17" t="n">
        <v>5</v>
      </c>
      <c r="J95" s="18" t="n">
        <v>12</v>
      </c>
      <c r="K95" s="18"/>
      <c r="L95" s="18" t="n">
        <v>345</v>
      </c>
      <c r="M95" s="18" t="n">
        <v>105</v>
      </c>
      <c r="N95" s="18"/>
      <c r="O95" s="18"/>
      <c r="P95" s="18"/>
      <c r="Q95" s="7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customFormat="false" ht="30" hidden="false" customHeight="true" outlineLevel="0" collapsed="false">
      <c r="A96" s="15" t="str">
        <f aca="false">HYPERLINK("http://www.univer.kharkov.ua/","Харківський національний університет ім. В.Н. Каразіна")</f>
        <v>Харківський національний університет ім. В.Н. Каразіна</v>
      </c>
      <c r="B96" s="16" t="n">
        <v>6021</v>
      </c>
      <c r="C96" s="16" t="n">
        <v>625</v>
      </c>
      <c r="D96" s="16" t="n">
        <v>2936</v>
      </c>
      <c r="E96" s="16" t="n">
        <v>1723</v>
      </c>
      <c r="F96" s="17" t="n">
        <v>227</v>
      </c>
      <c r="G96" s="17" t="n">
        <v>104</v>
      </c>
      <c r="H96" s="17" t="n">
        <v>6</v>
      </c>
      <c r="I96" s="17" t="n">
        <v>13</v>
      </c>
      <c r="J96" s="18"/>
      <c r="K96" s="18"/>
      <c r="L96" s="18" t="n">
        <v>3663</v>
      </c>
      <c r="M96" s="18" t="n">
        <v>410</v>
      </c>
      <c r="N96" s="18"/>
      <c r="O96" s="18"/>
      <c r="P96" s="18"/>
      <c r="Q96" s="7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customFormat="false" ht="30" hidden="false" customHeight="true" outlineLevel="0" collapsed="false">
      <c r="A97" s="15" t="str">
        <f aca="false">HYPERLINK("http://www.dum.kharkov.ua/","Харківський національний університет мистецтв імені І.П.Котляревського")</f>
        <v>Харківський національний університет мистецтв імені І.П.Котляревського</v>
      </c>
      <c r="B97" s="16" t="n">
        <v>565</v>
      </c>
      <c r="C97" s="16" t="n">
        <v>110</v>
      </c>
      <c r="D97" s="16" t="n">
        <v>169</v>
      </c>
      <c r="E97" s="16" t="n">
        <v>120</v>
      </c>
      <c r="F97" s="17" t="n">
        <v>31</v>
      </c>
      <c r="G97" s="17" t="n">
        <v>14</v>
      </c>
      <c r="H97" s="17" t="n">
        <v>24</v>
      </c>
      <c r="I97" s="17" t="n">
        <v>6</v>
      </c>
      <c r="J97" s="18"/>
      <c r="K97" s="18"/>
      <c r="L97" s="18" t="n">
        <v>57</v>
      </c>
      <c r="M97" s="18" t="n">
        <v>1</v>
      </c>
      <c r="N97" s="18"/>
      <c r="O97" s="18" t="n">
        <v>7</v>
      </c>
      <c r="P97" s="18"/>
      <c r="Q97" s="7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customFormat="false" ht="30" hidden="false" customHeight="true" outlineLevel="0" collapsed="false">
      <c r="A98" s="15" t="str">
        <f aca="false">HYPERLINK("http://nure.ua/","Харківський національний університет радіоелектроніки")</f>
        <v>Харківський національний університет радіоелектроніки</v>
      </c>
      <c r="B98" s="16" t="n">
        <v>4198</v>
      </c>
      <c r="C98" s="16" t="n">
        <v>343</v>
      </c>
      <c r="D98" s="16" t="n">
        <v>861</v>
      </c>
      <c r="E98" s="16" t="n">
        <v>1163</v>
      </c>
      <c r="F98" s="17" t="n">
        <v>160</v>
      </c>
      <c r="G98" s="17" t="n">
        <v>73</v>
      </c>
      <c r="H98" s="17" t="n">
        <v>2</v>
      </c>
      <c r="I98" s="17" t="n">
        <v>1</v>
      </c>
      <c r="J98" s="18"/>
      <c r="K98" s="18"/>
      <c r="L98" s="18" t="n">
        <v>884</v>
      </c>
      <c r="M98" s="18" t="n">
        <v>257</v>
      </c>
      <c r="N98" s="18"/>
      <c r="O98" s="18" t="n">
        <v>28</v>
      </c>
      <c r="P98" s="18"/>
      <c r="Q98" s="7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customFormat="false" ht="30" hidden="false" customHeight="true" outlineLevel="0" collapsed="false">
      <c r="A99" s="15" t="str">
        <f aca="false">HYPERLINK("http://kntu.net.ua/","Херсонський національний технічний університет")</f>
        <v>Херсонський національний технічний університет</v>
      </c>
      <c r="B99" s="16" t="n">
        <v>1914</v>
      </c>
      <c r="C99" s="16" t="n">
        <v>234</v>
      </c>
      <c r="D99" s="16" t="n">
        <v>884</v>
      </c>
      <c r="E99" s="16" t="n">
        <v>774</v>
      </c>
      <c r="F99" s="17" t="n">
        <v>38</v>
      </c>
      <c r="G99" s="17" t="n">
        <v>25</v>
      </c>
      <c r="H99" s="17"/>
      <c r="I99" s="17" t="n">
        <v>2</v>
      </c>
      <c r="J99" s="18"/>
      <c r="K99" s="18"/>
      <c r="L99" s="18" t="n">
        <v>14</v>
      </c>
      <c r="M99" s="18" t="n">
        <v>15</v>
      </c>
      <c r="N99" s="18"/>
      <c r="O99" s="18" t="n">
        <v>1</v>
      </c>
      <c r="P99" s="18"/>
      <c r="Q99" s="7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customFormat="false" ht="30" hidden="false" customHeight="true" outlineLevel="0" collapsed="false">
      <c r="A100" s="15" t="str">
        <f aca="false">HYPERLINK("http://www.khnu.km.ua/","Хмельницький національний університет")</f>
        <v>Хмельницький національний університет</v>
      </c>
      <c r="B100" s="16" t="n">
        <v>3464</v>
      </c>
      <c r="C100" s="16" t="n">
        <v>775</v>
      </c>
      <c r="D100" s="16" t="n">
        <v>1424</v>
      </c>
      <c r="E100" s="16" t="n">
        <v>2507</v>
      </c>
      <c r="F100" s="17" t="n">
        <v>50</v>
      </c>
      <c r="G100" s="17" t="n">
        <v>37</v>
      </c>
      <c r="H100" s="17" t="n">
        <v>6</v>
      </c>
      <c r="I100" s="17" t="n">
        <v>18</v>
      </c>
      <c r="J100" s="18"/>
      <c r="K100" s="18"/>
      <c r="L100" s="18" t="n">
        <v>7</v>
      </c>
      <c r="M100" s="18" t="n">
        <v>10</v>
      </c>
      <c r="N100" s="18"/>
      <c r="O100" s="18"/>
      <c r="P100" s="18"/>
      <c r="Q100" s="7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customFormat="false" ht="30" hidden="false" customHeight="true" outlineLevel="0" collapsed="false">
      <c r="A101" s="15" t="str">
        <f aca="false">HYPERLINK("http://www.cdu.edu.ua/","Черкаський національний університет імені Богдана Хмельницького")</f>
        <v>Черкаський національний університет імені Богдана Хмельницького</v>
      </c>
      <c r="B101" s="16" t="n">
        <v>3262</v>
      </c>
      <c r="C101" s="16" t="n">
        <v>370</v>
      </c>
      <c r="D101" s="16" t="n">
        <v>775</v>
      </c>
      <c r="E101" s="16" t="n">
        <v>779</v>
      </c>
      <c r="F101" s="17"/>
      <c r="G101" s="17"/>
      <c r="H101" s="17"/>
      <c r="I101" s="17"/>
      <c r="J101" s="18" t="n">
        <v>1</v>
      </c>
      <c r="K101" s="18"/>
      <c r="L101" s="18"/>
      <c r="M101" s="18"/>
      <c r="N101" s="18"/>
      <c r="O101" s="18"/>
      <c r="P101" s="18"/>
      <c r="Q101" s="7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customFormat="false" ht="30" hidden="false" customHeight="true" outlineLevel="0" collapsed="false">
      <c r="A102" s="15" t="str">
        <f aca="false">HYPERLINK("http://www.chnu.cv.ua/","Чернівецький національний університет імені Юрія Федьковича")</f>
        <v>Чернівецький національний університет імені Юрія Федьковича</v>
      </c>
      <c r="B102" s="16" t="n">
        <v>5559</v>
      </c>
      <c r="C102" s="16" t="n">
        <v>501</v>
      </c>
      <c r="D102" s="16" t="n">
        <v>4148</v>
      </c>
      <c r="E102" s="16" t="n">
        <v>4241</v>
      </c>
      <c r="F102" s="17" t="n">
        <v>158</v>
      </c>
      <c r="G102" s="17" t="n">
        <v>48</v>
      </c>
      <c r="H102" s="17"/>
      <c r="I102" s="17" t="n">
        <v>2</v>
      </c>
      <c r="J102" s="18"/>
      <c r="K102" s="18"/>
      <c r="L102" s="18" t="n">
        <v>48</v>
      </c>
      <c r="M102" s="18" t="n">
        <v>14</v>
      </c>
      <c r="N102" s="18"/>
      <c r="O102" s="18"/>
      <c r="P102" s="18"/>
      <c r="Q102" s="7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customFormat="false" ht="30" hidden="false" customHeight="true" outlineLevel="0" collapsed="false">
      <c r="A103" s="15" t="str">
        <f aca="false">HYPERLINK("http://www.chnpu.edu.ua/","Чернігівський національний педагогічний університет імені Т.Г.Шевченка")</f>
        <v>Чернігівський національний педагогічний університет імені Т.Г.Шевченка</v>
      </c>
      <c r="B103" s="16" t="n">
        <v>2348</v>
      </c>
      <c r="C103" s="16" t="n">
        <v>480</v>
      </c>
      <c r="D103" s="16" t="n">
        <v>500</v>
      </c>
      <c r="E103" s="16" t="n">
        <v>697</v>
      </c>
      <c r="F103" s="17"/>
      <c r="G103" s="17"/>
      <c r="H103" s="17"/>
      <c r="I103" s="17"/>
      <c r="J103" s="18"/>
      <c r="K103" s="18"/>
      <c r="L103" s="18"/>
      <c r="M103" s="18"/>
      <c r="N103" s="18"/>
      <c r="O103" s="18"/>
      <c r="P103" s="18"/>
      <c r="Q103" s="7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</sheetData>
  <mergeCells count="16">
    <mergeCell ref="A1:P1"/>
    <mergeCell ref="B2:I2"/>
    <mergeCell ref="J2:P2"/>
    <mergeCell ref="Q2:Q5"/>
    <mergeCell ref="B3:E3"/>
    <mergeCell ref="F3:I3"/>
    <mergeCell ref="J3:M3"/>
    <mergeCell ref="N3:P3"/>
    <mergeCell ref="B4:C4"/>
    <mergeCell ref="D4:E4"/>
    <mergeCell ref="F4:G4"/>
    <mergeCell ref="H4:I4"/>
    <mergeCell ref="J4:K4"/>
    <mergeCell ref="L4:M4"/>
    <mergeCell ref="O4:P4"/>
    <mergeCell ref="O94:P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LibreOffice/4.4.3.2$Linux_X86_64 LibreOffice_project/40m0$Build-2</Application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2015-04-15T13:18:33Z</dcterms:created>
  <dc:creator>Yegor</dc:creator>
  <dc:language>en-US</dc:language>
  <dcterms:modified xsi:type="dcterms:W3CDTF">2015-05-21T16:45:58Z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DG Win&amp;Soft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